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EsteLivro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ESTATÍSTICA DE EMPRÉSTIMO AO SECTOR FINANCEIRO\Emprestimos S. Financeiro 2026\"/>
    </mc:Choice>
  </mc:AlternateContent>
  <xr:revisionPtr revIDLastSave="0" documentId="13_ncr:1_{3C1E6D7B-6E74-4F36-964E-BE0B62692E40}" xr6:coauthVersionLast="47" xr6:coauthVersionMax="47" xr10:uidLastSave="{00000000-0000-0000-0000-000000000000}"/>
  <bookViews>
    <workbookView xWindow="-120" yWindow="-120" windowWidth="29040" windowHeight="15720" tabRatio="874" xr2:uid="{00000000-000D-0000-FFFF-FFFF00000000}"/>
  </bookViews>
  <sheets>
    <sheet name="Emprestimo ao S. F." sheetId="42" r:id="rId1"/>
    <sheet name="PUBLICAÇÃO00" sheetId="33" state="hidden" r:id="rId2"/>
    <sheet name="Emprestimo ao Sector Financeir0" sheetId="32" state="hidden" r:id="rId3"/>
    <sheet name="BoletimPUBLICAÇÃO (2)" sheetId="40" state="hidden" r:id="rId4"/>
    <sheet name="CCC 2014" sheetId="25" state="hidden" r:id="rId5"/>
    <sheet name="ME 2012" sheetId="18" state="hidden" r:id="rId6"/>
    <sheet name="ME 2013" sheetId="19" state="hidden" r:id="rId7"/>
    <sheet name="ME 14" sheetId="20" state="hidden" r:id="rId8"/>
    <sheet name="Fac. Cedencia 2013" sheetId="21" state="hidden" r:id="rId9"/>
    <sheet name="Fac. Cedencia 2014" sheetId="22" state="hidden" r:id="rId10"/>
    <sheet name="CCC 2012" sheetId="23" state="hidden" r:id="rId11"/>
    <sheet name="CCC 2013" sheetId="24" state="hidden" r:id="rId12"/>
    <sheet name="Linha de Credito I 2012" sheetId="26" state="hidden" r:id="rId13"/>
    <sheet name="Linha de Credito I 2013" sheetId="27" state="hidden" r:id="rId14"/>
    <sheet name="Linha de Credito I 2014" sheetId="28" state="hidden" r:id="rId15"/>
    <sheet name="SPAUT 2012" sheetId="29" state="hidden" r:id="rId16"/>
    <sheet name="SPAUT 2013" sheetId="30" state="hidden" r:id="rId17"/>
    <sheet name="SPAUT 2014" sheetId="31" state="hidden" r:id="rId18"/>
    <sheet name="Graficos" sheetId="34" state="hidden" r:id="rId19"/>
  </sheets>
  <externalReferences>
    <externalReference r:id="rId20"/>
    <externalReference r:id="rId21"/>
    <externalReference r:id="rId22"/>
    <externalReference r:id="rId23"/>
  </externalReferences>
  <definedNames>
    <definedName name="_xlnm.Print_Area" localSheetId="3">'BoletimPUBLICAÇÃO (2)'!$C$2:$BU$23</definedName>
    <definedName name="_xlnm.Print_Area" localSheetId="0">'Emprestimo ao S. F.'!$B$3:$CH$22</definedName>
    <definedName name="_xlnm.Print_Area" localSheetId="1">PUBLICAÇÃO00!$B$3:$CD$23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M11" i="32" l="1"/>
  <c r="BM10" i="32"/>
  <c r="CC15" i="33" s="1"/>
  <c r="BM9" i="32"/>
  <c r="CC14" i="33" s="1"/>
  <c r="BM7" i="32"/>
  <c r="BL9" i="32"/>
  <c r="BM6" i="32"/>
  <c r="CC11" i="33" s="1"/>
  <c r="CC20" i="33" s="1"/>
  <c r="BM5" i="32"/>
  <c r="CC10" i="33" s="1"/>
  <c r="CC19" i="33" s="1"/>
  <c r="CC16" i="33" l="1"/>
  <c r="CC12" i="33"/>
  <c r="BM15" i="32"/>
  <c r="CA14" i="33"/>
  <c r="BL10" i="32"/>
  <c r="CA15" i="33" s="1"/>
  <c r="BL7" i="32"/>
  <c r="BL6" i="32"/>
  <c r="CA11" i="33" s="1"/>
  <c r="BL5" i="32"/>
  <c r="CA10" i="33" s="1"/>
  <c r="CC21" i="33" l="1"/>
  <c r="BL11" i="32"/>
  <c r="BM13" i="32"/>
  <c r="BM14" i="32"/>
  <c r="CA19" i="33"/>
  <c r="CA20" i="33"/>
  <c r="BL15" i="32"/>
  <c r="CA12" i="33"/>
  <c r="BK10" i="32"/>
  <c r="BZ15" i="33" s="1"/>
  <c r="BK9" i="32"/>
  <c r="BK7" i="32"/>
  <c r="BK6" i="32"/>
  <c r="BK5" i="32"/>
  <c r="BZ14" i="33"/>
  <c r="BL13" i="32" l="1"/>
  <c r="BK11" i="32"/>
  <c r="CA16" i="33"/>
  <c r="CA21" i="33" s="1"/>
  <c r="BL14" i="32"/>
  <c r="CB12" i="33"/>
  <c r="CB21" i="33" s="1"/>
  <c r="BZ11" i="33"/>
  <c r="BZ20" i="33" s="1"/>
  <c r="BZ12" i="33"/>
  <c r="BZ10" i="33"/>
  <c r="BZ19" i="33" s="1"/>
  <c r="BJ9" i="32"/>
  <c r="BJ10" i="32"/>
  <c r="BJ11" i="32" l="1"/>
  <c r="BK15" i="32"/>
  <c r="BZ16" i="33"/>
  <c r="BZ21" i="33" s="1"/>
  <c r="BJ5" i="32"/>
  <c r="BJ6" i="32"/>
  <c r="BI5" i="32"/>
  <c r="BI6" i="32"/>
  <c r="BI10" i="32"/>
  <c r="BI9" i="32"/>
  <c r="BY16" i="33" l="1"/>
  <c r="BY15" i="33"/>
  <c r="CB15" i="33" s="1"/>
  <c r="BY14" i="33"/>
  <c r="CB14" i="33" s="1"/>
  <c r="BY11" i="33"/>
  <c r="CB11" i="33" s="1"/>
  <c r="BY10" i="33"/>
  <c r="BJ7" i="32"/>
  <c r="CB20" i="33" l="1"/>
  <c r="BY19" i="33"/>
  <c r="CB10" i="33"/>
  <c r="CB19" i="33" s="1"/>
  <c r="BJ15" i="32"/>
  <c r="BK13" i="32"/>
  <c r="BK14" i="32"/>
  <c r="BY12" i="33"/>
  <c r="BY21" i="33" s="1"/>
  <c r="BY20" i="33"/>
  <c r="BV14" i="33" l="1"/>
  <c r="BV15" i="33"/>
  <c r="BV16" i="33"/>
  <c r="BV11" i="33"/>
  <c r="BV10" i="33"/>
  <c r="BV7" i="33"/>
  <c r="BI7" i="32"/>
  <c r="BH7" i="32"/>
  <c r="BJ13" i="32" l="1"/>
  <c r="BJ14" i="32"/>
  <c r="BI13" i="32"/>
  <c r="BV12" i="33"/>
  <c r="BW12" i="33" s="1"/>
  <c r="BW16" i="33"/>
  <c r="BX16" i="33" s="1"/>
  <c r="BV19" i="33"/>
  <c r="BV20" i="33"/>
  <c r="BH15" i="32"/>
  <c r="BI15" i="32"/>
  <c r="BI14" i="32"/>
  <c r="BV21" i="33" l="1"/>
  <c r="BW21" i="33"/>
  <c r="BX21" i="33" s="1"/>
  <c r="BX12" i="33"/>
  <c r="BU15" i="40" l="1"/>
  <c r="BT15" i="40"/>
  <c r="BR15" i="40"/>
  <c r="BQ15" i="40"/>
  <c r="BP15" i="40"/>
  <c r="BN15" i="40"/>
  <c r="BM15" i="40"/>
  <c r="BL15" i="40"/>
  <c r="BJ15" i="40"/>
  <c r="BI15" i="40"/>
  <c r="BH15" i="40"/>
  <c r="BE15" i="40"/>
  <c r="BD15" i="40"/>
  <c r="BC15" i="40"/>
  <c r="BA15" i="40"/>
  <c r="AZ15" i="40"/>
  <c r="AY15" i="40"/>
  <c r="AW15" i="40"/>
  <c r="AV15" i="40"/>
  <c r="AU15" i="40"/>
  <c r="AS15" i="40"/>
  <c r="AR15" i="40"/>
  <c r="AQ15" i="40"/>
  <c r="AM15" i="40"/>
  <c r="AL15" i="40"/>
  <c r="AK15" i="40"/>
  <c r="AI15" i="40"/>
  <c r="AH15" i="40"/>
  <c r="AG15" i="40"/>
  <c r="AD15" i="40"/>
  <c r="AC15" i="40"/>
  <c r="AB15" i="40"/>
  <c r="Z15" i="40"/>
  <c r="Y15" i="40"/>
  <c r="X15" i="40"/>
  <c r="T15" i="40"/>
  <c r="S15" i="40"/>
  <c r="R15" i="40"/>
  <c r="P15" i="40"/>
  <c r="O15" i="40"/>
  <c r="N15" i="40"/>
  <c r="K15" i="40"/>
  <c r="J15" i="40"/>
  <c r="I15" i="40"/>
  <c r="G15" i="40"/>
  <c r="F15" i="40"/>
  <c r="E15" i="40"/>
  <c r="BU14" i="40"/>
  <c r="BT14" i="40"/>
  <c r="BR14" i="40"/>
  <c r="BQ14" i="40"/>
  <c r="BP14" i="40"/>
  <c r="BN14" i="40"/>
  <c r="BM14" i="40"/>
  <c r="BL14" i="40"/>
  <c r="BJ14" i="40"/>
  <c r="BI14" i="40"/>
  <c r="BH14" i="40"/>
  <c r="BE14" i="40"/>
  <c r="BD14" i="40"/>
  <c r="BC14" i="40"/>
  <c r="BA14" i="40"/>
  <c r="AZ14" i="40"/>
  <c r="AY14" i="40"/>
  <c r="AW14" i="40"/>
  <c r="AV14" i="40"/>
  <c r="AU14" i="40"/>
  <c r="AS14" i="40"/>
  <c r="AR14" i="40"/>
  <c r="AQ14" i="40"/>
  <c r="AM14" i="40"/>
  <c r="AL14" i="40"/>
  <c r="AK14" i="40"/>
  <c r="AI14" i="40"/>
  <c r="AH14" i="40"/>
  <c r="AG14" i="40"/>
  <c r="AD14" i="40"/>
  <c r="AC14" i="40"/>
  <c r="AB14" i="40"/>
  <c r="Z14" i="40"/>
  <c r="Y14" i="40"/>
  <c r="X14" i="40"/>
  <c r="T14" i="40"/>
  <c r="S14" i="40"/>
  <c r="R14" i="40"/>
  <c r="P14" i="40"/>
  <c r="O14" i="40"/>
  <c r="N14" i="40"/>
  <c r="K14" i="40"/>
  <c r="J14" i="40"/>
  <c r="I14" i="40"/>
  <c r="G14" i="40"/>
  <c r="F14" i="40"/>
  <c r="E14" i="40"/>
  <c r="BU8" i="40"/>
  <c r="BT8" i="40"/>
  <c r="BR8" i="40"/>
  <c r="BQ8" i="40"/>
  <c r="BP8" i="40"/>
  <c r="BN8" i="40"/>
  <c r="BM8" i="40"/>
  <c r="BL8" i="40"/>
  <c r="BJ7" i="40"/>
  <c r="BI7" i="40"/>
  <c r="BH7" i="40"/>
  <c r="BE7" i="40"/>
  <c r="BD7" i="40"/>
  <c r="BC7" i="40"/>
  <c r="BA7" i="40"/>
  <c r="AZ7" i="40"/>
  <c r="AY7" i="40"/>
  <c r="AW7" i="40"/>
  <c r="BU15" i="33"/>
  <c r="BU14" i="33"/>
  <c r="BU7" i="33"/>
  <c r="BH11" i="32"/>
  <c r="BH6" i="32"/>
  <c r="BH5" i="32"/>
  <c r="BT15" i="33"/>
  <c r="BT14" i="33"/>
  <c r="BT7" i="33"/>
  <c r="BG7" i="32"/>
  <c r="BG11" i="32"/>
  <c r="BG6" i="32"/>
  <c r="BG5" i="32"/>
  <c r="BF7" i="32"/>
  <c r="BR12" i="40" s="1"/>
  <c r="BR15" i="33"/>
  <c r="BR14" i="33"/>
  <c r="BR7" i="33"/>
  <c r="BF11" i="32"/>
  <c r="BF6" i="32"/>
  <c r="BF5" i="32"/>
  <c r="BQ15" i="33"/>
  <c r="BQ14" i="33"/>
  <c r="BQ7" i="33"/>
  <c r="BP15" i="33"/>
  <c r="BP14" i="33"/>
  <c r="BP7" i="33"/>
  <c r="BC5" i="32"/>
  <c r="BD5" i="32"/>
  <c r="BE5" i="32"/>
  <c r="BD6" i="32"/>
  <c r="BE6" i="32"/>
  <c r="BE7" i="32"/>
  <c r="BD7" i="32"/>
  <c r="BD15" i="32" s="1"/>
  <c r="BE11" i="32"/>
  <c r="BD11" i="32"/>
  <c r="BN15" i="33"/>
  <c r="BN14" i="33"/>
  <c r="BN7" i="33"/>
  <c r="BB7" i="32"/>
  <c r="BC7" i="32"/>
  <c r="BN12" i="40" s="1"/>
  <c r="BC11" i="32"/>
  <c r="BM15" i="33"/>
  <c r="BM14" i="33"/>
  <c r="BM7" i="33"/>
  <c r="BA7" i="32"/>
  <c r="BL12" i="40" s="1"/>
  <c r="BB11" i="32"/>
  <c r="BM16" i="33" s="1"/>
  <c r="BB5" i="32"/>
  <c r="BL15" i="33"/>
  <c r="BL14" i="33"/>
  <c r="BL7" i="33"/>
  <c r="BA11" i="32"/>
  <c r="BA6" i="32"/>
  <c r="BA5" i="32"/>
  <c r="AT14" i="40" l="1"/>
  <c r="AX14" i="40"/>
  <c r="BW14" i="33"/>
  <c r="AE14" i="40"/>
  <c r="AJ14" i="40"/>
  <c r="BF14" i="40"/>
  <c r="BB15" i="40"/>
  <c r="BS15" i="40"/>
  <c r="BF15" i="40"/>
  <c r="BO14" i="40"/>
  <c r="AT15" i="40"/>
  <c r="AX15" i="40"/>
  <c r="BT11" i="33"/>
  <c r="BT20" i="33" s="1"/>
  <c r="BB14" i="40"/>
  <c r="BS14" i="40"/>
  <c r="AE15" i="40"/>
  <c r="AJ15" i="40"/>
  <c r="BO15" i="40"/>
  <c r="AA15" i="40"/>
  <c r="BW15" i="33"/>
  <c r="BK14" i="40"/>
  <c r="H15" i="40"/>
  <c r="BF15" i="32"/>
  <c r="BT12" i="40"/>
  <c r="BH14" i="32"/>
  <c r="BH13" i="32"/>
  <c r="BL11" i="33"/>
  <c r="BL20" i="33" s="1"/>
  <c r="BL11" i="40"/>
  <c r="BL20" i="40" s="1"/>
  <c r="BL10" i="33"/>
  <c r="BL19" i="33" s="1"/>
  <c r="BL10" i="40"/>
  <c r="BL19" i="40" s="1"/>
  <c r="BL16" i="33"/>
  <c r="BM12" i="33"/>
  <c r="BM21" i="33" s="1"/>
  <c r="BN16" i="33"/>
  <c r="BE15" i="32"/>
  <c r="BS14" i="33"/>
  <c r="BQ10" i="33"/>
  <c r="BQ19" i="33" s="1"/>
  <c r="BQ16" i="33"/>
  <c r="BU10" i="33"/>
  <c r="BP10" i="40"/>
  <c r="BP19" i="40" s="1"/>
  <c r="BU10" i="40"/>
  <c r="BU19" i="40" s="1"/>
  <c r="BQ11" i="40"/>
  <c r="BQ20" i="40" s="1"/>
  <c r="BQ12" i="40"/>
  <c r="BL16" i="40"/>
  <c r="BL21" i="40" s="1"/>
  <c r="BQ16" i="40"/>
  <c r="BL12" i="33"/>
  <c r="BL21" i="33" s="1"/>
  <c r="BS15" i="33"/>
  <c r="BQ11" i="33"/>
  <c r="BQ20" i="33" s="1"/>
  <c r="BR10" i="33"/>
  <c r="BR19" i="33" s="1"/>
  <c r="BR16" i="33"/>
  <c r="BT10" i="33"/>
  <c r="BT19" i="33" s="1"/>
  <c r="BT16" i="33"/>
  <c r="BU11" i="33"/>
  <c r="BU16" i="33"/>
  <c r="BQ10" i="40"/>
  <c r="BQ19" i="40" s="1"/>
  <c r="BR11" i="40"/>
  <c r="BR20" i="40" s="1"/>
  <c r="BM12" i="40"/>
  <c r="L14" i="40"/>
  <c r="AA14" i="40"/>
  <c r="L15" i="40"/>
  <c r="BK15" i="40"/>
  <c r="BM16" i="40"/>
  <c r="BR16" i="40"/>
  <c r="BR21" i="40" s="1"/>
  <c r="BM10" i="33"/>
  <c r="BP10" i="33"/>
  <c r="BP16" i="33"/>
  <c r="BR11" i="33"/>
  <c r="BR20" i="33" s="1"/>
  <c r="BF14" i="32"/>
  <c r="BU12" i="33"/>
  <c r="BM10" i="40"/>
  <c r="BM19" i="40" s="1"/>
  <c r="BR10" i="40"/>
  <c r="BR19" i="40" s="1"/>
  <c r="BT11" i="40"/>
  <c r="BT20" i="40" s="1"/>
  <c r="H14" i="40"/>
  <c r="U14" i="40"/>
  <c r="U15" i="40"/>
  <c r="BN16" i="40"/>
  <c r="BN21" i="40" s="1"/>
  <c r="BT16" i="40"/>
  <c r="BN12" i="33"/>
  <c r="BO12" i="33" s="1"/>
  <c r="BO21" i="33" s="1"/>
  <c r="BP12" i="33"/>
  <c r="BP11" i="33"/>
  <c r="BS11" i="33" s="1"/>
  <c r="BT12" i="33"/>
  <c r="BN10" i="40"/>
  <c r="BN19" i="40" s="1"/>
  <c r="BT10" i="40"/>
  <c r="BT19" i="40" s="1"/>
  <c r="BP11" i="40"/>
  <c r="BP20" i="40" s="1"/>
  <c r="BU11" i="40"/>
  <c r="BU20" i="40" s="1"/>
  <c r="BP12" i="40"/>
  <c r="BU12" i="40"/>
  <c r="Q14" i="40"/>
  <c r="AN14" i="40"/>
  <c r="Q15" i="40"/>
  <c r="AN15" i="40"/>
  <c r="BP16" i="40"/>
  <c r="BU16" i="40"/>
  <c r="BO12" i="40"/>
  <c r="BO21" i="40" s="1"/>
  <c r="BS12" i="40"/>
  <c r="BS21" i="40" s="1"/>
  <c r="BG13" i="32"/>
  <c r="BQ12" i="33"/>
  <c r="BF13" i="32"/>
  <c r="BG14" i="32"/>
  <c r="BG15" i="32"/>
  <c r="BE14" i="32"/>
  <c r="BR12" i="33"/>
  <c r="BO14" i="33"/>
  <c r="BO15" i="33"/>
  <c r="BM19" i="33"/>
  <c r="BD14" i="32"/>
  <c r="BD13" i="32"/>
  <c r="BN10" i="33"/>
  <c r="BN19" i="33" s="1"/>
  <c r="BE13" i="32"/>
  <c r="BA15" i="32"/>
  <c r="BB15" i="32"/>
  <c r="BC15" i="32"/>
  <c r="AZ7" i="32"/>
  <c r="BJ15" i="33"/>
  <c r="BJ14" i="33"/>
  <c r="BJ7" i="33"/>
  <c r="AZ11" i="32"/>
  <c r="AZ6" i="32"/>
  <c r="AZ5" i="32"/>
  <c r="BI15" i="33"/>
  <c r="BI14" i="33"/>
  <c r="BI7" i="33"/>
  <c r="AY7" i="32"/>
  <c r="AY11" i="32"/>
  <c r="BH15" i="33"/>
  <c r="BH14" i="33"/>
  <c r="BH7" i="33"/>
  <c r="AX6" i="32"/>
  <c r="BB6" i="32"/>
  <c r="AX7" i="32"/>
  <c r="AX11" i="32"/>
  <c r="AW7" i="32"/>
  <c r="BE15" i="33"/>
  <c r="BE14" i="33"/>
  <c r="BE7" i="33"/>
  <c r="BD15" i="33"/>
  <c r="BD14" i="33"/>
  <c r="BD7" i="33"/>
  <c r="AV7" i="32"/>
  <c r="AW11" i="32"/>
  <c r="AW6" i="32"/>
  <c r="AW5" i="32"/>
  <c r="AU7" i="32"/>
  <c r="AV11" i="32"/>
  <c r="AV6" i="32"/>
  <c r="AV5" i="32"/>
  <c r="BC15" i="33"/>
  <c r="BC14" i="33"/>
  <c r="BC7" i="33"/>
  <c r="AU11" i="32"/>
  <c r="AU6" i="32"/>
  <c r="AU5" i="32"/>
  <c r="BP20" i="33" l="1"/>
  <c r="BT21" i="40"/>
  <c r="AF15" i="40"/>
  <c r="BS11" i="40"/>
  <c r="BS20" i="40"/>
  <c r="AF14" i="40"/>
  <c r="M14" i="40"/>
  <c r="BG15" i="40"/>
  <c r="AO14" i="40"/>
  <c r="AP14" i="40" s="1"/>
  <c r="AO15" i="40"/>
  <c r="BP21" i="33"/>
  <c r="BG14" i="40"/>
  <c r="BN21" i="33"/>
  <c r="BQ21" i="33"/>
  <c r="V15" i="40"/>
  <c r="M15" i="40"/>
  <c r="BQ21" i="40"/>
  <c r="V14" i="40"/>
  <c r="BT21" i="33"/>
  <c r="BU21" i="33"/>
  <c r="BU20" i="33"/>
  <c r="BW20" i="33" s="1"/>
  <c r="BW11" i="33"/>
  <c r="BU21" i="40"/>
  <c r="BP19" i="33"/>
  <c r="BS10" i="33"/>
  <c r="BS19" i="33" s="1"/>
  <c r="AX5" i="32"/>
  <c r="BH10" i="33" s="1"/>
  <c r="AP15" i="40"/>
  <c r="AY5" i="32"/>
  <c r="BI10" i="40" s="1"/>
  <c r="BI19" i="40" s="1"/>
  <c r="BU19" i="33"/>
  <c r="BW19" i="33" s="1"/>
  <c r="BW10" i="33"/>
  <c r="BE10" i="33"/>
  <c r="BE19" i="33" s="1"/>
  <c r="BE10" i="40"/>
  <c r="BE19" i="40" s="1"/>
  <c r="BC10" i="33"/>
  <c r="BC19" i="33" s="1"/>
  <c r="BC10" i="40"/>
  <c r="BC19" i="40" s="1"/>
  <c r="BC11" i="33"/>
  <c r="BC20" i="33" s="1"/>
  <c r="BC11" i="40"/>
  <c r="BC20" i="40" s="1"/>
  <c r="BD10" i="33"/>
  <c r="BD19" i="33" s="1"/>
  <c r="BD10" i="40"/>
  <c r="BD12" i="33"/>
  <c r="BD12" i="40"/>
  <c r="BH16" i="33"/>
  <c r="BH16" i="40"/>
  <c r="BC6" i="32"/>
  <c r="BN11" i="33" s="1"/>
  <c r="BN20" i="33" s="1"/>
  <c r="BH11" i="33"/>
  <c r="BH20" i="33" s="1"/>
  <c r="BH11" i="40"/>
  <c r="BI16" i="33"/>
  <c r="BI16" i="40"/>
  <c r="BJ11" i="40"/>
  <c r="BJ20" i="40" s="1"/>
  <c r="BJ11" i="33"/>
  <c r="BJ20" i="33" s="1"/>
  <c r="BJ12" i="40"/>
  <c r="BC16" i="33"/>
  <c r="BC16" i="40"/>
  <c r="BD11" i="33"/>
  <c r="BD20" i="33" s="1"/>
  <c r="BD11" i="40"/>
  <c r="BD20" i="40" s="1"/>
  <c r="AX15" i="32"/>
  <c r="BH12" i="40"/>
  <c r="BJ16" i="40"/>
  <c r="BP21" i="40"/>
  <c r="BS20" i="33"/>
  <c r="BS10" i="40"/>
  <c r="BS19" i="40" s="1"/>
  <c r="BD16" i="33"/>
  <c r="BD16" i="40"/>
  <c r="BE11" i="33"/>
  <c r="BE11" i="40"/>
  <c r="BM11" i="33"/>
  <c r="BM20" i="33" s="1"/>
  <c r="BM11" i="40"/>
  <c r="AY6" i="32"/>
  <c r="BB13" i="32"/>
  <c r="BO10" i="40"/>
  <c r="BO19" i="40" s="1"/>
  <c r="BC12" i="40"/>
  <c r="BE16" i="33"/>
  <c r="BF16" i="33" s="1"/>
  <c r="BG16" i="33" s="1"/>
  <c r="BE16" i="40"/>
  <c r="BF16" i="40" s="1"/>
  <c r="BG16" i="40" s="1"/>
  <c r="AW15" i="32"/>
  <c r="BE12" i="40"/>
  <c r="BI12" i="40"/>
  <c r="BJ10" i="40"/>
  <c r="BJ19" i="40" s="1"/>
  <c r="BJ10" i="33"/>
  <c r="BJ19" i="33" s="1"/>
  <c r="BJ16" i="33"/>
  <c r="BB14" i="32"/>
  <c r="BM21" i="40"/>
  <c r="BR21" i="33"/>
  <c r="BS12" i="33"/>
  <c r="BS21" i="33" s="1"/>
  <c r="BO10" i="33"/>
  <c r="BO19" i="33" s="1"/>
  <c r="AZ15" i="32"/>
  <c r="BA13" i="32"/>
  <c r="AZ13" i="32"/>
  <c r="BA14" i="32"/>
  <c r="BF15" i="33"/>
  <c r="BK15" i="33"/>
  <c r="BX15" i="33" s="1"/>
  <c r="BK14" i="33"/>
  <c r="BX14" i="33" s="1"/>
  <c r="AZ14" i="32"/>
  <c r="AY15" i="32"/>
  <c r="BH12" i="33"/>
  <c r="BI12" i="33"/>
  <c r="BJ12" i="33"/>
  <c r="BK12" i="33" s="1"/>
  <c r="BK21" i="33" s="1"/>
  <c r="BF14" i="33"/>
  <c r="AV15" i="32"/>
  <c r="AV14" i="32"/>
  <c r="BE12" i="33"/>
  <c r="BC12" i="33"/>
  <c r="AV13" i="32"/>
  <c r="AU15" i="32"/>
  <c r="AT7" i="32"/>
  <c r="AT11" i="32"/>
  <c r="AT6" i="32"/>
  <c r="AT5" i="32"/>
  <c r="BA7" i="33"/>
  <c r="BA14" i="33"/>
  <c r="BA15" i="33"/>
  <c r="AM11" i="32"/>
  <c r="AZ15" i="33"/>
  <c r="AZ14" i="33"/>
  <c r="AZ7" i="33"/>
  <c r="AS7" i="32"/>
  <c r="AS11" i="32"/>
  <c r="AS6" i="32"/>
  <c r="AS5" i="32"/>
  <c r="AY15" i="33"/>
  <c r="AY14" i="33"/>
  <c r="AY7" i="33"/>
  <c r="AR7" i="32"/>
  <c r="AR11" i="32"/>
  <c r="AR6" i="32"/>
  <c r="AR5" i="32"/>
  <c r="AW7" i="33"/>
  <c r="AW15" i="33"/>
  <c r="AW14" i="33"/>
  <c r="AQ7" i="32"/>
  <c r="AQ11" i="32"/>
  <c r="AQ6" i="32"/>
  <c r="AQ5" i="32"/>
  <c r="AV15" i="33"/>
  <c r="AV14" i="33"/>
  <c r="AP7" i="32"/>
  <c r="AP15" i="32" s="1"/>
  <c r="AO7" i="32"/>
  <c r="AO15" i="32" s="1"/>
  <c r="AP11" i="32"/>
  <c r="AP6" i="32"/>
  <c r="AU15" i="33"/>
  <c r="AU14" i="33"/>
  <c r="AN7" i="32"/>
  <c r="AO11" i="32"/>
  <c r="AO6" i="32"/>
  <c r="AO5" i="32"/>
  <c r="AN6" i="32"/>
  <c r="AN5" i="32"/>
  <c r="BI21" i="40" l="1"/>
  <c r="AX13" i="32"/>
  <c r="AY14" i="32"/>
  <c r="BC21" i="40"/>
  <c r="W14" i="40"/>
  <c r="BE21" i="33"/>
  <c r="AU12" i="33"/>
  <c r="BH21" i="33"/>
  <c r="W15" i="40"/>
  <c r="BI21" i="33"/>
  <c r="AX14" i="32"/>
  <c r="BH10" i="40"/>
  <c r="BK10" i="40" s="1"/>
  <c r="BK19" i="40" s="1"/>
  <c r="BH19" i="33"/>
  <c r="BK10" i="33"/>
  <c r="BK19" i="33" s="1"/>
  <c r="BX19" i="33" s="1"/>
  <c r="AY13" i="32"/>
  <c r="BI10" i="33"/>
  <c r="BI19" i="33" s="1"/>
  <c r="BC21" i="33"/>
  <c r="BF19" i="33"/>
  <c r="BE20" i="33"/>
  <c r="BF11" i="33"/>
  <c r="BO11" i="33"/>
  <c r="BO20" i="33" s="1"/>
  <c r="BH21" i="40"/>
  <c r="BD21" i="33"/>
  <c r="BF10" i="33"/>
  <c r="BF20" i="33"/>
  <c r="AW10" i="33"/>
  <c r="AW19" i="33" s="1"/>
  <c r="AW10" i="40"/>
  <c r="AW19" i="40" s="1"/>
  <c r="AY12" i="33"/>
  <c r="AY12" i="40"/>
  <c r="AU10" i="33"/>
  <c r="AU19" i="33" s="1"/>
  <c r="AU10" i="40"/>
  <c r="AS10" i="40"/>
  <c r="AS19" i="40" s="1"/>
  <c r="AU11" i="33"/>
  <c r="AU11" i="40"/>
  <c r="AV12" i="33"/>
  <c r="AW16" i="33"/>
  <c r="AX16" i="33" s="1"/>
  <c r="AW16" i="40"/>
  <c r="AX16" i="40" s="1"/>
  <c r="AY11" i="33"/>
  <c r="AY20" i="33" s="1"/>
  <c r="AY11" i="40"/>
  <c r="AY20" i="40" s="1"/>
  <c r="AZ16" i="33"/>
  <c r="AZ16" i="40"/>
  <c r="BA10" i="40"/>
  <c r="BA19" i="40" s="1"/>
  <c r="BN11" i="40"/>
  <c r="BN20" i="40" s="1"/>
  <c r="BC13" i="32"/>
  <c r="BC14" i="32"/>
  <c r="BF10" i="40"/>
  <c r="BD19" i="40"/>
  <c r="BF19" i="40" s="1"/>
  <c r="AS11" i="40"/>
  <c r="AS20" i="40" s="1"/>
  <c r="AU16" i="33"/>
  <c r="AU21" i="33" s="1"/>
  <c r="AU16" i="40"/>
  <c r="AV11" i="33"/>
  <c r="AV11" i="40"/>
  <c r="AV20" i="40" s="1"/>
  <c r="AW12" i="40"/>
  <c r="AY16" i="33"/>
  <c r="AY16" i="40"/>
  <c r="AZ12" i="40"/>
  <c r="AR16" i="40"/>
  <c r="BA11" i="33"/>
  <c r="BA20" i="33" s="1"/>
  <c r="BA11" i="40"/>
  <c r="BE21" i="40"/>
  <c r="BF12" i="40"/>
  <c r="BI11" i="40"/>
  <c r="BI20" i="40" s="1"/>
  <c r="BH20" i="40"/>
  <c r="BD21" i="40"/>
  <c r="AZ10" i="33"/>
  <c r="AZ19" i="33" s="1"/>
  <c r="AZ10" i="40"/>
  <c r="BA16" i="33"/>
  <c r="BA16" i="40"/>
  <c r="BI11" i="33"/>
  <c r="BK11" i="33" s="1"/>
  <c r="BE20" i="40"/>
  <c r="BF20" i="40" s="1"/>
  <c r="BF11" i="40"/>
  <c r="BJ21" i="40"/>
  <c r="BK12" i="40"/>
  <c r="BK21" i="40" s="1"/>
  <c r="AS12" i="40"/>
  <c r="AV16" i="33"/>
  <c r="AV21" i="33" s="1"/>
  <c r="AV16" i="40"/>
  <c r="AV12" i="40"/>
  <c r="AU12" i="40"/>
  <c r="AN15" i="32"/>
  <c r="AW11" i="33"/>
  <c r="AW20" i="33" s="1"/>
  <c r="AW11" i="40"/>
  <c r="AW20" i="40" s="1"/>
  <c r="AY10" i="33"/>
  <c r="AY19" i="33" s="1"/>
  <c r="AY10" i="40"/>
  <c r="AY19" i="40" s="1"/>
  <c r="AZ11" i="33"/>
  <c r="AZ20" i="33" s="1"/>
  <c r="AZ11" i="40"/>
  <c r="AZ20" i="40" s="1"/>
  <c r="AU14" i="32"/>
  <c r="BA12" i="40"/>
  <c r="BM20" i="40"/>
  <c r="BO11" i="40"/>
  <c r="BO20" i="40" s="1"/>
  <c r="BJ21" i="33"/>
  <c r="BF12" i="33"/>
  <c r="BG12" i="33" s="1"/>
  <c r="AX14" i="33"/>
  <c r="BB15" i="33"/>
  <c r="AP5" i="32"/>
  <c r="AQ14" i="32"/>
  <c r="AO14" i="32"/>
  <c r="AW13" i="32"/>
  <c r="AW14" i="32"/>
  <c r="BA12" i="33"/>
  <c r="BB12" i="33" s="1"/>
  <c r="AT15" i="32"/>
  <c r="AT14" i="32"/>
  <c r="AU13" i="32"/>
  <c r="AT13" i="32"/>
  <c r="AX15" i="33"/>
  <c r="BB14" i="33"/>
  <c r="AN11" i="32"/>
  <c r="BA10" i="33"/>
  <c r="AV20" i="33"/>
  <c r="AZ12" i="33"/>
  <c r="AR13" i="32"/>
  <c r="AR14" i="32"/>
  <c r="AS14" i="32"/>
  <c r="AS13" i="32"/>
  <c r="AS15" i="32"/>
  <c r="AR15" i="32"/>
  <c r="AW12" i="33"/>
  <c r="AX12" i="33" s="1"/>
  <c r="AQ13" i="32"/>
  <c r="AQ15" i="32"/>
  <c r="AO13" i="32"/>
  <c r="AL7" i="32"/>
  <c r="AM7" i="32"/>
  <c r="AS11" i="33"/>
  <c r="AS15" i="33"/>
  <c r="AS14" i="33"/>
  <c r="AS10" i="33"/>
  <c r="BH19" i="40" l="1"/>
  <c r="AU21" i="40"/>
  <c r="BX11" i="33"/>
  <c r="BX10" i="33"/>
  <c r="BB11" i="33"/>
  <c r="BA21" i="33"/>
  <c r="AX11" i="33"/>
  <c r="AX20" i="33" s="1"/>
  <c r="BB16" i="33"/>
  <c r="BB21" i="33" s="1"/>
  <c r="AZ21" i="40"/>
  <c r="AY21" i="33"/>
  <c r="AR12" i="33"/>
  <c r="AR12" i="40"/>
  <c r="AR21" i="40" s="1"/>
  <c r="AM15" i="32"/>
  <c r="AV10" i="33"/>
  <c r="AX10" i="33" s="1"/>
  <c r="AX19" i="33" s="1"/>
  <c r="AV10" i="40"/>
  <c r="AV19" i="40" s="1"/>
  <c r="AN14" i="32"/>
  <c r="BI20" i="33"/>
  <c r="BK20" i="33"/>
  <c r="BX20" i="33" s="1"/>
  <c r="AQ12" i="40"/>
  <c r="AL15" i="32"/>
  <c r="AX21" i="33"/>
  <c r="AS16" i="33"/>
  <c r="AS16" i="40"/>
  <c r="AS21" i="40" s="1"/>
  <c r="AU20" i="33"/>
  <c r="BA20" i="40"/>
  <c r="BB20" i="40" s="1"/>
  <c r="BB11" i="40"/>
  <c r="AW21" i="40"/>
  <c r="AX12" i="40"/>
  <c r="AX21" i="40" s="1"/>
  <c r="BA21" i="40"/>
  <c r="BB12" i="40"/>
  <c r="AV21" i="40"/>
  <c r="BB16" i="40"/>
  <c r="AU20" i="40"/>
  <c r="AX11" i="40"/>
  <c r="AX20" i="40" s="1"/>
  <c r="AY21" i="40"/>
  <c r="AT12" i="40"/>
  <c r="AT21" i="40" s="1"/>
  <c r="BB10" i="40"/>
  <c r="AZ19" i="40"/>
  <c r="BB19" i="40" s="1"/>
  <c r="BK11" i="40"/>
  <c r="BK20" i="40" s="1"/>
  <c r="BF21" i="40"/>
  <c r="BG21" i="40" s="1"/>
  <c r="BG12" i="40"/>
  <c r="AU19" i="40"/>
  <c r="AX10" i="40"/>
  <c r="AX19" i="40" s="1"/>
  <c r="BF21" i="33"/>
  <c r="BG21" i="33" s="1"/>
  <c r="AP13" i="32"/>
  <c r="AP14" i="32"/>
  <c r="BB20" i="33"/>
  <c r="BA19" i="33"/>
  <c r="BB19" i="33" s="1"/>
  <c r="BB10" i="33"/>
  <c r="AW21" i="33"/>
  <c r="AZ21" i="33"/>
  <c r="AS20" i="33"/>
  <c r="AS12" i="33"/>
  <c r="AN13" i="32"/>
  <c r="AS19" i="33"/>
  <c r="AV19" i="33" l="1"/>
  <c r="BB21" i="40"/>
  <c r="AS21" i="33"/>
  <c r="AT12" i="33"/>
  <c r="AT21" i="33" s="1"/>
  <c r="P15" i="21"/>
  <c r="P16" i="21"/>
  <c r="M23" i="24"/>
  <c r="K23" i="24"/>
  <c r="K49" i="24"/>
  <c r="O87" i="24"/>
  <c r="N15" i="26"/>
  <c r="O15" i="26"/>
  <c r="H11" i="29"/>
  <c r="I11" i="29"/>
  <c r="L11" i="29"/>
  <c r="I12" i="29"/>
  <c r="P12" i="29"/>
  <c r="P13" i="31"/>
  <c r="AM6" i="32"/>
  <c r="AR11" i="40" l="1"/>
  <c r="AR20" i="40" s="1"/>
  <c r="AM5" i="32"/>
  <c r="I278" i="18"/>
  <c r="AR15" i="33"/>
  <c r="AR14" i="33"/>
  <c r="AR11" i="33"/>
  <c r="AR16" i="33"/>
  <c r="AQ15" i="33"/>
  <c r="AT15" i="33" s="1"/>
  <c r="BG15" i="33" s="1"/>
  <c r="AQ14" i="33"/>
  <c r="AT14" i="33" s="1"/>
  <c r="BG14" i="33" s="1"/>
  <c r="M49" i="24"/>
  <c r="AR10" i="40" l="1"/>
  <c r="AR10" i="33"/>
  <c r="AR19" i="33" s="1"/>
  <c r="AM14" i="32"/>
  <c r="AR20" i="33"/>
  <c r="AR19" i="40" l="1"/>
  <c r="AR21" i="33"/>
  <c r="AQ12" i="33" l="1"/>
  <c r="AM13" i="32"/>
  <c r="K20" i="22"/>
  <c r="J20" i="22"/>
  <c r="J21" i="22"/>
  <c r="AL5" i="32"/>
  <c r="AL6" i="32"/>
  <c r="AL11" i="32"/>
  <c r="AM15" i="34"/>
  <c r="AL15" i="34"/>
  <c r="AK15" i="34"/>
  <c r="AI15" i="34"/>
  <c r="AH15" i="34"/>
  <c r="AG15" i="34"/>
  <c r="AD15" i="34"/>
  <c r="AC15" i="34"/>
  <c r="AB15" i="34"/>
  <c r="Z15" i="34"/>
  <c r="Y15" i="34"/>
  <c r="X15" i="34"/>
  <c r="T15" i="34"/>
  <c r="S15" i="34"/>
  <c r="R15" i="34"/>
  <c r="P15" i="34"/>
  <c r="O15" i="34"/>
  <c r="N15" i="34"/>
  <c r="K15" i="34"/>
  <c r="J15" i="34"/>
  <c r="I15" i="34"/>
  <c r="G15" i="34"/>
  <c r="F15" i="34"/>
  <c r="E15" i="34"/>
  <c r="AM14" i="34"/>
  <c r="AL14" i="34"/>
  <c r="AK14" i="34"/>
  <c r="AI14" i="34"/>
  <c r="AH14" i="34"/>
  <c r="AG14" i="34"/>
  <c r="AD14" i="34"/>
  <c r="AC14" i="34"/>
  <c r="AB14" i="34"/>
  <c r="Z14" i="34"/>
  <c r="Y14" i="34"/>
  <c r="X14" i="34"/>
  <c r="T14" i="34"/>
  <c r="S14" i="34"/>
  <c r="R14" i="34"/>
  <c r="P14" i="34"/>
  <c r="O14" i="34"/>
  <c r="N14" i="34"/>
  <c r="K14" i="34"/>
  <c r="J14" i="34"/>
  <c r="I14" i="34"/>
  <c r="G14" i="34"/>
  <c r="F14" i="34"/>
  <c r="E14" i="34"/>
  <c r="AM15" i="33"/>
  <c r="AL15" i="33"/>
  <c r="AK15" i="33"/>
  <c r="AM14" i="33"/>
  <c r="AL14" i="33"/>
  <c r="AK14" i="33"/>
  <c r="AI15" i="33"/>
  <c r="AH15" i="33"/>
  <c r="AG15" i="33"/>
  <c r="AI14" i="33"/>
  <c r="AH14" i="33"/>
  <c r="AG14" i="33"/>
  <c r="AD15" i="33"/>
  <c r="AC15" i="33"/>
  <c r="AB15" i="33"/>
  <c r="AD14" i="33"/>
  <c r="AC14" i="33"/>
  <c r="AB14" i="33"/>
  <c r="Z15" i="33"/>
  <c r="Y15" i="33"/>
  <c r="X15" i="33"/>
  <c r="Z14" i="33"/>
  <c r="Y14" i="33"/>
  <c r="X14" i="33"/>
  <c r="T15" i="33"/>
  <c r="S15" i="33"/>
  <c r="R15" i="33"/>
  <c r="T14" i="33"/>
  <c r="S14" i="33"/>
  <c r="R14" i="33"/>
  <c r="P15" i="33"/>
  <c r="O15" i="33"/>
  <c r="N15" i="33"/>
  <c r="P14" i="33"/>
  <c r="O14" i="33"/>
  <c r="N14" i="33"/>
  <c r="K15" i="33"/>
  <c r="J15" i="33"/>
  <c r="I15" i="33"/>
  <c r="K14" i="33"/>
  <c r="J14" i="33"/>
  <c r="I14" i="33"/>
  <c r="G15" i="33"/>
  <c r="F15" i="33"/>
  <c r="E15" i="33"/>
  <c r="G14" i="33"/>
  <c r="F14" i="33"/>
  <c r="E14" i="33"/>
  <c r="AQ16" i="33" l="1"/>
  <c r="AQ21" i="33" s="1"/>
  <c r="AQ16" i="40"/>
  <c r="AQ21" i="40" s="1"/>
  <c r="AQ10" i="33"/>
  <c r="AT10" i="33" s="1"/>
  <c r="BG10" i="33" s="1"/>
  <c r="AQ10" i="40"/>
  <c r="AQ11" i="33"/>
  <c r="AT11" i="33" s="1"/>
  <c r="BG11" i="33" s="1"/>
  <c r="AQ11" i="40"/>
  <c r="L15" i="34"/>
  <c r="AE15" i="34"/>
  <c r="H14" i="34"/>
  <c r="AA14" i="34"/>
  <c r="U14" i="34"/>
  <c r="AN14" i="34"/>
  <c r="H15" i="34"/>
  <c r="AA15" i="34"/>
  <c r="L14" i="34"/>
  <c r="AE14" i="34"/>
  <c r="Q15" i="34"/>
  <c r="AJ15" i="34"/>
  <c r="Q14" i="34"/>
  <c r="V14" i="34" s="1"/>
  <c r="AJ14" i="34"/>
  <c r="U15" i="34"/>
  <c r="AN15" i="34"/>
  <c r="AF11" i="32"/>
  <c r="AG11" i="32"/>
  <c r="AH11" i="32"/>
  <c r="AI11" i="32"/>
  <c r="AJ11" i="32"/>
  <c r="AK11" i="32"/>
  <c r="O5" i="32"/>
  <c r="X5" i="32"/>
  <c r="O6" i="32"/>
  <c r="P6" i="32"/>
  <c r="R6" i="32"/>
  <c r="S6" i="32"/>
  <c r="N6" i="32"/>
  <c r="N5" i="32"/>
  <c r="J12" i="30"/>
  <c r="G12" i="30"/>
  <c r="P5" i="32" s="1"/>
  <c r="AF15" i="34" l="1"/>
  <c r="AF14" i="34"/>
  <c r="M14" i="34"/>
  <c r="AQ19" i="33"/>
  <c r="AQ20" i="33"/>
  <c r="P13" i="32"/>
  <c r="G10" i="40"/>
  <c r="G19" i="40" s="1"/>
  <c r="J11" i="40"/>
  <c r="J20" i="40" s="1"/>
  <c r="F11" i="40"/>
  <c r="AK16" i="40"/>
  <c r="G11" i="40"/>
  <c r="G20" i="40" s="1"/>
  <c r="N13" i="32"/>
  <c r="E10" i="40"/>
  <c r="K11" i="40"/>
  <c r="K20" i="40" s="1"/>
  <c r="O13" i="32"/>
  <c r="F10" i="40"/>
  <c r="F19" i="40" s="1"/>
  <c r="AI16" i="40"/>
  <c r="AJ16" i="40" s="1"/>
  <c r="E11" i="34"/>
  <c r="E11" i="40"/>
  <c r="E20" i="40" s="1"/>
  <c r="S10" i="40"/>
  <c r="S19" i="40" s="1"/>
  <c r="AM16" i="40"/>
  <c r="AN16" i="40" s="1"/>
  <c r="AO16" i="40" s="1"/>
  <c r="AP16" i="40" s="1"/>
  <c r="AH16" i="40"/>
  <c r="AQ19" i="40"/>
  <c r="AT10" i="40"/>
  <c r="AL16" i="40"/>
  <c r="AG16" i="40"/>
  <c r="AQ20" i="40"/>
  <c r="AT11" i="40"/>
  <c r="AT19" i="33"/>
  <c r="BG19" i="33" s="1"/>
  <c r="AT20" i="33"/>
  <c r="BG20" i="33" s="1"/>
  <c r="M15" i="34"/>
  <c r="AO14" i="34"/>
  <c r="AP14" i="34" s="1"/>
  <c r="AC11" i="32"/>
  <c r="Y11" i="32"/>
  <c r="U11" i="32"/>
  <c r="Q11" i="32"/>
  <c r="I16" i="33" s="1"/>
  <c r="M11" i="32"/>
  <c r="AD11" i="32"/>
  <c r="Z11" i="32"/>
  <c r="V11" i="32"/>
  <c r="R11" i="32"/>
  <c r="N11" i="32"/>
  <c r="AE11" i="32"/>
  <c r="AD16" i="34" s="1"/>
  <c r="AE16" i="34" s="1"/>
  <c r="AF16" i="34" s="1"/>
  <c r="AA11" i="32"/>
  <c r="W11" i="32"/>
  <c r="S11" i="32"/>
  <c r="O11" i="32"/>
  <c r="AB11" i="32"/>
  <c r="X11" i="32"/>
  <c r="T11" i="32"/>
  <c r="P11" i="32"/>
  <c r="AI7" i="32"/>
  <c r="AE7" i="32"/>
  <c r="AA7" i="32"/>
  <c r="W7" i="32"/>
  <c r="R12" i="33" s="1"/>
  <c r="S7" i="32"/>
  <c r="K12" i="33" s="1"/>
  <c r="O7" i="32"/>
  <c r="AJ7" i="32"/>
  <c r="AF7" i="32"/>
  <c r="AB7" i="32"/>
  <c r="X7" i="32"/>
  <c r="T7" i="32"/>
  <c r="P7" i="32"/>
  <c r="AK7" i="32"/>
  <c r="AG7" i="32"/>
  <c r="AC7" i="32"/>
  <c r="Y7" i="32"/>
  <c r="U7" i="32"/>
  <c r="Q7" i="32"/>
  <c r="M7" i="32"/>
  <c r="AH7" i="32"/>
  <c r="AD7" i="32"/>
  <c r="Z7" i="32"/>
  <c r="V7" i="32"/>
  <c r="R7" i="32"/>
  <c r="N7" i="32"/>
  <c r="E12" i="33" s="1"/>
  <c r="V15" i="34"/>
  <c r="G10" i="33"/>
  <c r="G19" i="33" s="1"/>
  <c r="G10" i="34"/>
  <c r="G19" i="34" s="1"/>
  <c r="AL16" i="34"/>
  <c r="AL16" i="33"/>
  <c r="J11" i="33"/>
  <c r="J20" i="33" s="1"/>
  <c r="J11" i="34"/>
  <c r="J20" i="34" s="1"/>
  <c r="AM16" i="34"/>
  <c r="AN16" i="34" s="1"/>
  <c r="AO16" i="34" s="1"/>
  <c r="AP16" i="34" s="1"/>
  <c r="AM16" i="33"/>
  <c r="AN16" i="33" s="1"/>
  <c r="AO16" i="33" s="1"/>
  <c r="AP16" i="33" s="1"/>
  <c r="AH16" i="34"/>
  <c r="AH16" i="33"/>
  <c r="AO15" i="34"/>
  <c r="AP15" i="34" s="1"/>
  <c r="S10" i="33"/>
  <c r="S19" i="33" s="1"/>
  <c r="S10" i="34"/>
  <c r="S19" i="34" s="1"/>
  <c r="AG16" i="33"/>
  <c r="AG16" i="34"/>
  <c r="E10" i="33"/>
  <c r="E19" i="33" s="1"/>
  <c r="E10" i="34"/>
  <c r="K11" i="33"/>
  <c r="K20" i="33" s="1"/>
  <c r="K11" i="34"/>
  <c r="K20" i="34" s="1"/>
  <c r="F11" i="33"/>
  <c r="F20" i="33" s="1"/>
  <c r="F11" i="34"/>
  <c r="F20" i="34" s="1"/>
  <c r="AI16" i="33"/>
  <c r="AJ16" i="33" s="1"/>
  <c r="AI16" i="34"/>
  <c r="AJ16" i="34" s="1"/>
  <c r="J16" i="33"/>
  <c r="E11" i="33"/>
  <c r="G11" i="33"/>
  <c r="G20" i="33" s="1"/>
  <c r="G11" i="34"/>
  <c r="G20" i="34" s="1"/>
  <c r="F10" i="33"/>
  <c r="F19" i="33" s="1"/>
  <c r="F10" i="34"/>
  <c r="F19" i="34" s="1"/>
  <c r="AK16" i="34"/>
  <c r="AK16" i="33"/>
  <c r="E20" i="34"/>
  <c r="W14" i="34"/>
  <c r="AA5" i="32"/>
  <c r="AB5" i="32"/>
  <c r="AC5" i="32"/>
  <c r="AD5" i="32"/>
  <c r="AE5" i="32"/>
  <c r="AF5" i="32"/>
  <c r="AG5" i="32"/>
  <c r="AH5" i="32"/>
  <c r="AI5" i="32"/>
  <c r="AJ5" i="32"/>
  <c r="AK5" i="32"/>
  <c r="AA6" i="32"/>
  <c r="AB6" i="32"/>
  <c r="AC6" i="32"/>
  <c r="AD6" i="32"/>
  <c r="AE6" i="32"/>
  <c r="AF6" i="32"/>
  <c r="AG6" i="32"/>
  <c r="AH6" i="32"/>
  <c r="AI6" i="32"/>
  <c r="AJ6" i="32"/>
  <c r="AK6" i="32"/>
  <c r="Z6" i="32"/>
  <c r="M5" i="32"/>
  <c r="M13" i="32" s="1"/>
  <c r="M6" i="32"/>
  <c r="B6" i="32"/>
  <c r="C6" i="32"/>
  <c r="D6" i="32"/>
  <c r="E6" i="32"/>
  <c r="F6" i="32"/>
  <c r="G6" i="32"/>
  <c r="H6" i="32"/>
  <c r="I6" i="32"/>
  <c r="J6" i="32"/>
  <c r="K6" i="32"/>
  <c r="L6" i="32"/>
  <c r="C5" i="32"/>
  <c r="D5" i="32"/>
  <c r="E5" i="32"/>
  <c r="F5" i="32"/>
  <c r="G5" i="32"/>
  <c r="H5" i="32"/>
  <c r="I5" i="32"/>
  <c r="J5" i="32"/>
  <c r="B5" i="32"/>
  <c r="C9" i="32"/>
  <c r="D9" i="32"/>
  <c r="E9" i="32"/>
  <c r="F9" i="32"/>
  <c r="G9" i="32"/>
  <c r="H9" i="32"/>
  <c r="I9" i="32"/>
  <c r="J9" i="32"/>
  <c r="K9" i="32"/>
  <c r="L9" i="32"/>
  <c r="M9" i="32"/>
  <c r="C10" i="32"/>
  <c r="D10" i="32"/>
  <c r="E10" i="32"/>
  <c r="F10" i="32"/>
  <c r="G10" i="32"/>
  <c r="I10" i="32"/>
  <c r="B10" i="32"/>
  <c r="B9" i="32"/>
  <c r="AN15" i="33"/>
  <c r="AE15" i="33"/>
  <c r="AA15" i="33"/>
  <c r="L15" i="33"/>
  <c r="AA14" i="33"/>
  <c r="H14" i="33"/>
  <c r="Z5" i="32"/>
  <c r="E38" i="25"/>
  <c r="E37" i="25"/>
  <c r="M32" i="25"/>
  <c r="K32" i="25"/>
  <c r="J37" i="25" s="1"/>
  <c r="M29" i="25"/>
  <c r="K29" i="25"/>
  <c r="I37" i="25" s="1"/>
  <c r="M17" i="25"/>
  <c r="L17" i="25"/>
  <c r="H37" i="25" s="1"/>
  <c r="L14" i="25"/>
  <c r="G37" i="25" s="1"/>
  <c r="L11" i="25"/>
  <c r="F37" i="25" s="1"/>
  <c r="O88" i="24"/>
  <c r="X6" i="32" s="1"/>
  <c r="M82" i="24"/>
  <c r="P88" i="24" s="1"/>
  <c r="Y6" i="32" s="1"/>
  <c r="T11" i="33" s="1"/>
  <c r="T20" i="33" s="1"/>
  <c r="L82" i="24"/>
  <c r="K82" i="24"/>
  <c r="P87" i="24" s="1"/>
  <c r="Y5" i="32" s="1"/>
  <c r="M77" i="24"/>
  <c r="N88" i="24" s="1"/>
  <c r="L77" i="24"/>
  <c r="K77" i="24"/>
  <c r="N87" i="24" s="1"/>
  <c r="W5" i="32" s="1"/>
  <c r="R10" i="33" s="1"/>
  <c r="R19" i="33" s="1"/>
  <c r="M74" i="24"/>
  <c r="M88" i="24" s="1"/>
  <c r="L74" i="24"/>
  <c r="K74" i="24"/>
  <c r="M87" i="24" s="1"/>
  <c r="M68" i="24"/>
  <c r="L88" i="24" s="1"/>
  <c r="U6" i="32" s="1"/>
  <c r="O11" i="34" s="1"/>
  <c r="O20" i="34" s="1"/>
  <c r="L68" i="24"/>
  <c r="K68" i="24"/>
  <c r="L87" i="24" s="1"/>
  <c r="U5" i="32" s="1"/>
  <c r="O10" i="33" s="1"/>
  <c r="O19" i="33" s="1"/>
  <c r="M56" i="24"/>
  <c r="K88" i="24" s="1"/>
  <c r="T6" i="32" s="1"/>
  <c r="N11" i="33" s="1"/>
  <c r="N20" i="33" s="1"/>
  <c r="L56" i="24"/>
  <c r="K56" i="24"/>
  <c r="K87" i="24" s="1"/>
  <c r="T5" i="32" s="1"/>
  <c r="L49" i="24"/>
  <c r="J87" i="24"/>
  <c r="S5" i="32" s="1"/>
  <c r="M30" i="24"/>
  <c r="L30" i="24"/>
  <c r="K30" i="24"/>
  <c r="I87" i="24" s="1"/>
  <c r="R5" i="32" s="1"/>
  <c r="J10" i="33" s="1"/>
  <c r="J19" i="33" s="1"/>
  <c r="H88" i="24"/>
  <c r="Q6" i="32" s="1"/>
  <c r="H87" i="24"/>
  <c r="Q5" i="32" s="1"/>
  <c r="O15" i="23"/>
  <c r="L5" i="32" s="1"/>
  <c r="N15" i="23"/>
  <c r="K5" i="32" s="1"/>
  <c r="P21" i="22"/>
  <c r="L21" i="22"/>
  <c r="K21" i="22"/>
  <c r="P20" i="22"/>
  <c r="L20" i="22"/>
  <c r="N16" i="21"/>
  <c r="M5" i="21"/>
  <c r="M16" i="21" s="1"/>
  <c r="V6" i="32" s="1"/>
  <c r="K5" i="21"/>
  <c r="M15" i="21" s="1"/>
  <c r="P278" i="18"/>
  <c r="M10" i="32" s="1"/>
  <c r="O278" i="18"/>
  <c r="L10" i="32" s="1"/>
  <c r="N278" i="18"/>
  <c r="K10" i="32" s="1"/>
  <c r="M278" i="18"/>
  <c r="J10" i="32" s="1"/>
  <c r="K278" i="18"/>
  <c r="H10" i="32" s="1"/>
  <c r="V5" i="32" l="1"/>
  <c r="P10" i="33" s="1"/>
  <c r="P19" i="33" s="1"/>
  <c r="W15" i="34"/>
  <c r="D15" i="40"/>
  <c r="P11" i="40"/>
  <c r="P20" i="40" s="1"/>
  <c r="P11" i="33"/>
  <c r="P20" i="33" s="1"/>
  <c r="P11" i="34"/>
  <c r="P20" i="34" s="1"/>
  <c r="S11" i="34"/>
  <c r="S20" i="34" s="1"/>
  <c r="S11" i="40"/>
  <c r="S20" i="40" s="1"/>
  <c r="M14" i="32"/>
  <c r="D11" i="40"/>
  <c r="AL11" i="33"/>
  <c r="AL20" i="33" s="1"/>
  <c r="AL11" i="40"/>
  <c r="AL20" i="40" s="1"/>
  <c r="AL11" i="34"/>
  <c r="AL20" i="34" s="1"/>
  <c r="AG11" i="33"/>
  <c r="AG20" i="33" s="1"/>
  <c r="AG11" i="40"/>
  <c r="AG11" i="34"/>
  <c r="Z11" i="33"/>
  <c r="Z20" i="33" s="1"/>
  <c r="Z11" i="40"/>
  <c r="Z20" i="40" s="1"/>
  <c r="Z11" i="34"/>
  <c r="Z20" i="34" s="1"/>
  <c r="AK10" i="33"/>
  <c r="AK19" i="33" s="1"/>
  <c r="AK10" i="40"/>
  <c r="AK10" i="34"/>
  <c r="AD10" i="33"/>
  <c r="AD19" i="33" s="1"/>
  <c r="AD10" i="40"/>
  <c r="AD19" i="40" s="1"/>
  <c r="AD10" i="34"/>
  <c r="AD19" i="34" s="1"/>
  <c r="Y10" i="33"/>
  <c r="Y19" i="33" s="1"/>
  <c r="Y10" i="40"/>
  <c r="Y19" i="40" s="1"/>
  <c r="Y10" i="34"/>
  <c r="Y19" i="34" s="1"/>
  <c r="S11" i="33"/>
  <c r="S20" i="33" s="1"/>
  <c r="R10" i="34"/>
  <c r="N11" i="34"/>
  <c r="P12" i="40"/>
  <c r="D12" i="33"/>
  <c r="D12" i="40"/>
  <c r="AB12" i="40"/>
  <c r="N12" i="33"/>
  <c r="N12" i="40"/>
  <c r="AL12" i="40"/>
  <c r="AL21" i="40" s="1"/>
  <c r="Y12" i="40"/>
  <c r="Z16" i="33"/>
  <c r="AA16" i="33" s="1"/>
  <c r="Z16" i="40"/>
  <c r="AA16" i="40" s="1"/>
  <c r="Y16" i="34"/>
  <c r="Y16" i="40"/>
  <c r="P16" i="34"/>
  <c r="Q16" i="34" s="1"/>
  <c r="P16" i="40"/>
  <c r="Q16" i="40" s="1"/>
  <c r="I16" i="34"/>
  <c r="I16" i="40"/>
  <c r="O10" i="40"/>
  <c r="O19" i="40" s="1"/>
  <c r="N10" i="40"/>
  <c r="T10" i="40"/>
  <c r="T19" i="40" s="1"/>
  <c r="D10" i="40"/>
  <c r="AK11" i="33"/>
  <c r="AK20" i="33" s="1"/>
  <c r="AK11" i="40"/>
  <c r="AK11" i="34"/>
  <c r="AD11" i="33"/>
  <c r="AD20" i="33" s="1"/>
  <c r="AD11" i="40"/>
  <c r="AD20" i="40" s="1"/>
  <c r="AD11" i="34"/>
  <c r="AD20" i="34" s="1"/>
  <c r="Y11" i="33"/>
  <c r="Y11" i="40"/>
  <c r="Y20" i="40" s="1"/>
  <c r="Y11" i="34"/>
  <c r="Y20" i="34" s="1"/>
  <c r="AI10" i="33"/>
  <c r="AI19" i="33" s="1"/>
  <c r="AI10" i="40"/>
  <c r="AI19" i="40" s="1"/>
  <c r="AI10" i="34"/>
  <c r="AI19" i="34" s="1"/>
  <c r="AC10" i="33"/>
  <c r="AC19" i="33" s="1"/>
  <c r="AC10" i="40"/>
  <c r="AC19" i="40" s="1"/>
  <c r="AC10" i="34"/>
  <c r="AC19" i="34" s="1"/>
  <c r="N10" i="34"/>
  <c r="T10" i="34"/>
  <c r="T19" i="34" s="1"/>
  <c r="X12" i="40"/>
  <c r="I12" i="40"/>
  <c r="AH12" i="40"/>
  <c r="AH21" i="40" s="1"/>
  <c r="S12" i="40"/>
  <c r="F12" i="40"/>
  <c r="AD12" i="40"/>
  <c r="G16" i="33"/>
  <c r="H16" i="33" s="1"/>
  <c r="G16" i="40"/>
  <c r="H16" i="40" s="1"/>
  <c r="F16" i="34"/>
  <c r="F16" i="40"/>
  <c r="AD16" i="33"/>
  <c r="AE16" i="33" s="1"/>
  <c r="AF16" i="33" s="1"/>
  <c r="AD16" i="40"/>
  <c r="AE16" i="40" s="1"/>
  <c r="AF16" i="40" s="1"/>
  <c r="X16" i="34"/>
  <c r="X16" i="40"/>
  <c r="O16" i="33"/>
  <c r="O16" i="40"/>
  <c r="AT19" i="40"/>
  <c r="BG19" i="40" s="1"/>
  <c r="BG10" i="40"/>
  <c r="H11" i="40"/>
  <c r="F20" i="40"/>
  <c r="J10" i="34"/>
  <c r="J19" i="34" s="1"/>
  <c r="J10" i="40"/>
  <c r="J19" i="40" s="1"/>
  <c r="W6" i="32"/>
  <c r="W14" i="32" s="1"/>
  <c r="I10" i="34"/>
  <c r="I19" i="34" s="1"/>
  <c r="I10" i="40"/>
  <c r="O11" i="40"/>
  <c r="O20" i="40" s="1"/>
  <c r="R10" i="40"/>
  <c r="X11" i="40"/>
  <c r="X11" i="34"/>
  <c r="AI11" i="40"/>
  <c r="AI20" i="40" s="1"/>
  <c r="AI11" i="34"/>
  <c r="AI20" i="34" s="1"/>
  <c r="AC11" i="40"/>
  <c r="AC20" i="40" s="1"/>
  <c r="AC11" i="34"/>
  <c r="AC20" i="34" s="1"/>
  <c r="AM10" i="40"/>
  <c r="AM19" i="40" s="1"/>
  <c r="AM10" i="34"/>
  <c r="AM19" i="34" s="1"/>
  <c r="AH10" i="40"/>
  <c r="AH19" i="40" s="1"/>
  <c r="AH10" i="34"/>
  <c r="AH19" i="34" s="1"/>
  <c r="AB10" i="40"/>
  <c r="AB10" i="34"/>
  <c r="N10" i="33"/>
  <c r="N19" i="33" s="1"/>
  <c r="O11" i="33"/>
  <c r="O20" i="33" s="1"/>
  <c r="T10" i="33"/>
  <c r="T19" i="33" s="1"/>
  <c r="E12" i="34"/>
  <c r="E12" i="40"/>
  <c r="AC12" i="34"/>
  <c r="AC12" i="40"/>
  <c r="O12" i="34"/>
  <c r="O12" i="40"/>
  <c r="AM12" i="34"/>
  <c r="AM21" i="34" s="1"/>
  <c r="AM12" i="40"/>
  <c r="Z12" i="34"/>
  <c r="AA12" i="34" s="1"/>
  <c r="Z12" i="40"/>
  <c r="K12" i="34"/>
  <c r="L12" i="34" s="1"/>
  <c r="K12" i="40"/>
  <c r="AK12" i="33"/>
  <c r="AK21" i="33" s="1"/>
  <c r="AK12" i="40"/>
  <c r="AK21" i="40" s="1"/>
  <c r="N16" i="33"/>
  <c r="N16" i="40"/>
  <c r="K16" i="33"/>
  <c r="L16" i="33" s="1"/>
  <c r="M16" i="33" s="1"/>
  <c r="K16" i="40"/>
  <c r="L16" i="40" s="1"/>
  <c r="M16" i="40" s="1"/>
  <c r="E16" i="33"/>
  <c r="E21" i="33" s="1"/>
  <c r="E16" i="40"/>
  <c r="AC16" i="33"/>
  <c r="AC16" i="40"/>
  <c r="T16" i="33"/>
  <c r="U16" i="33" s="1"/>
  <c r="V16" i="33" s="1"/>
  <c r="W16" i="33" s="1"/>
  <c r="T16" i="40"/>
  <c r="U16" i="40" s="1"/>
  <c r="V16" i="40" s="1"/>
  <c r="W16" i="40" s="1"/>
  <c r="P10" i="34"/>
  <c r="P19" i="34" s="1"/>
  <c r="P10" i="40"/>
  <c r="P19" i="40" s="1"/>
  <c r="I11" i="34"/>
  <c r="L11" i="34" s="1"/>
  <c r="L20" i="34" s="1"/>
  <c r="I11" i="40"/>
  <c r="K10" i="40"/>
  <c r="K19" i="40" s="1"/>
  <c r="N11" i="40"/>
  <c r="T11" i="40"/>
  <c r="T20" i="40" s="1"/>
  <c r="X10" i="40"/>
  <c r="X10" i="34"/>
  <c r="D14" i="40"/>
  <c r="AM11" i="40"/>
  <c r="AM20" i="40" s="1"/>
  <c r="AM11" i="34"/>
  <c r="AM20" i="34" s="1"/>
  <c r="AH11" i="33"/>
  <c r="AH20" i="33" s="1"/>
  <c r="AH11" i="40"/>
  <c r="AH20" i="40" s="1"/>
  <c r="AH11" i="34"/>
  <c r="AH20" i="34" s="1"/>
  <c r="AB11" i="40"/>
  <c r="AB11" i="34"/>
  <c r="AL10" i="33"/>
  <c r="AL19" i="33" s="1"/>
  <c r="AL10" i="40"/>
  <c r="AL19" i="40" s="1"/>
  <c r="AL10" i="34"/>
  <c r="AL19" i="34" s="1"/>
  <c r="AG10" i="40"/>
  <c r="AG10" i="34"/>
  <c r="Z10" i="40"/>
  <c r="Z19" i="40" s="1"/>
  <c r="Z10" i="34"/>
  <c r="Z19" i="34" s="1"/>
  <c r="O10" i="34"/>
  <c r="O19" i="34" s="1"/>
  <c r="T11" i="34"/>
  <c r="T20" i="34" s="1"/>
  <c r="J12" i="40"/>
  <c r="AI12" i="34"/>
  <c r="AI21" i="34" s="1"/>
  <c r="AI12" i="40"/>
  <c r="T12" i="34"/>
  <c r="U12" i="34" s="1"/>
  <c r="T12" i="40"/>
  <c r="G12" i="40"/>
  <c r="AG12" i="34"/>
  <c r="AG21" i="34" s="1"/>
  <c r="AG12" i="40"/>
  <c r="AG21" i="40" s="1"/>
  <c r="R12" i="40"/>
  <c r="S16" i="34"/>
  <c r="S16" i="40"/>
  <c r="R16" i="34"/>
  <c r="R16" i="40"/>
  <c r="J16" i="34"/>
  <c r="J16" i="40"/>
  <c r="D16" i="33"/>
  <c r="D16" i="40"/>
  <c r="AB16" i="33"/>
  <c r="AB16" i="40"/>
  <c r="AT20" i="40"/>
  <c r="BG20" i="40" s="1"/>
  <c r="BG11" i="40"/>
  <c r="E19" i="40"/>
  <c r="H10" i="40"/>
  <c r="AB16" i="34"/>
  <c r="F16" i="33"/>
  <c r="X16" i="33"/>
  <c r="R16" i="33"/>
  <c r="R21" i="33" s="1"/>
  <c r="D16" i="34"/>
  <c r="S16" i="33"/>
  <c r="O16" i="34"/>
  <c r="G16" i="34"/>
  <c r="H16" i="34" s="1"/>
  <c r="R14" i="32"/>
  <c r="AH14" i="32"/>
  <c r="Z12" i="33"/>
  <c r="AA12" i="33" s="1"/>
  <c r="AC12" i="33"/>
  <c r="AC21" i="33" s="1"/>
  <c r="AK12" i="34"/>
  <c r="AK21" i="34" s="1"/>
  <c r="O12" i="33"/>
  <c r="T16" i="34"/>
  <c r="U16" i="34" s="1"/>
  <c r="V16" i="34" s="1"/>
  <c r="W16" i="34" s="1"/>
  <c r="P12" i="34"/>
  <c r="V14" i="32"/>
  <c r="AB12" i="34"/>
  <c r="AC14" i="32"/>
  <c r="AL12" i="33"/>
  <c r="AL21" i="33" s="1"/>
  <c r="AJ14" i="32"/>
  <c r="G12" i="33"/>
  <c r="H12" i="33" s="1"/>
  <c r="H21" i="33" s="1"/>
  <c r="P14" i="32"/>
  <c r="R12" i="34"/>
  <c r="AK14" i="32"/>
  <c r="AL14" i="32"/>
  <c r="K16" i="34"/>
  <c r="L16" i="34" s="1"/>
  <c r="M16" i="34" s="1"/>
  <c r="G12" i="34"/>
  <c r="H12" i="34" s="1"/>
  <c r="Z16" i="34"/>
  <c r="AA16" i="34" s="1"/>
  <c r="N14" i="32"/>
  <c r="AD14" i="32"/>
  <c r="U14" i="32"/>
  <c r="AB14" i="32"/>
  <c r="S14" i="32"/>
  <c r="AI14" i="32"/>
  <c r="N12" i="34"/>
  <c r="T14" i="32"/>
  <c r="Y12" i="33"/>
  <c r="AA14" i="32"/>
  <c r="T12" i="33"/>
  <c r="U12" i="33" s="1"/>
  <c r="Y14" i="32"/>
  <c r="AG12" i="33"/>
  <c r="AG21" i="33" s="1"/>
  <c r="AF14" i="32"/>
  <c r="I12" i="34"/>
  <c r="Q14" i="32"/>
  <c r="F12" i="34"/>
  <c r="O14" i="32"/>
  <c r="AD12" i="33"/>
  <c r="AE12" i="33" s="1"/>
  <c r="AF12" i="33" s="1"/>
  <c r="AE14" i="32"/>
  <c r="AL12" i="34"/>
  <c r="AL21" i="34" s="1"/>
  <c r="Y16" i="33"/>
  <c r="Y12" i="34"/>
  <c r="Y21" i="34" s="1"/>
  <c r="N16" i="34"/>
  <c r="J12" i="34"/>
  <c r="Z14" i="32"/>
  <c r="AG14" i="32"/>
  <c r="X14" i="32"/>
  <c r="D12" i="34"/>
  <c r="P12" i="33"/>
  <c r="Q12" i="33" s="1"/>
  <c r="E16" i="34"/>
  <c r="P16" i="33"/>
  <c r="Q16" i="33" s="1"/>
  <c r="AC16" i="34"/>
  <c r="AB12" i="33"/>
  <c r="H11" i="33"/>
  <c r="N15" i="32"/>
  <c r="AD15" i="32"/>
  <c r="U15" i="32"/>
  <c r="AK15" i="32"/>
  <c r="AB15" i="32"/>
  <c r="S15" i="32"/>
  <c r="AI15" i="32"/>
  <c r="X12" i="34"/>
  <c r="Z15" i="32"/>
  <c r="Q15" i="32"/>
  <c r="AG15" i="32"/>
  <c r="S12" i="34"/>
  <c r="X15" i="32"/>
  <c r="O15" i="32"/>
  <c r="AE15" i="32"/>
  <c r="V15" i="32"/>
  <c r="M15" i="32"/>
  <c r="AC15" i="32"/>
  <c r="T15" i="32"/>
  <c r="AJ15" i="32"/>
  <c r="AA15" i="32"/>
  <c r="AH12" i="34"/>
  <c r="AH21" i="34" s="1"/>
  <c r="R15" i="32"/>
  <c r="AH15" i="32"/>
  <c r="Y15" i="32"/>
  <c r="P15" i="32"/>
  <c r="AF15" i="32"/>
  <c r="W15" i="32"/>
  <c r="L12" i="33"/>
  <c r="M12" i="33" s="1"/>
  <c r="N21" i="33"/>
  <c r="I11" i="33"/>
  <c r="L11" i="33" s="1"/>
  <c r="I10" i="33"/>
  <c r="I19" i="33" s="1"/>
  <c r="AH13" i="32"/>
  <c r="AF13" i="32"/>
  <c r="AE13" i="32"/>
  <c r="V13" i="32"/>
  <c r="AM12" i="33"/>
  <c r="AN12" i="33" s="1"/>
  <c r="AO12" i="33" s="1"/>
  <c r="AP12" i="33" s="1"/>
  <c r="AP21" i="33" s="1"/>
  <c r="AL13" i="32"/>
  <c r="AC13" i="32"/>
  <c r="T13" i="32"/>
  <c r="AJ13" i="32"/>
  <c r="X12" i="33"/>
  <c r="I12" i="33"/>
  <c r="I21" i="33" s="1"/>
  <c r="AH12" i="33"/>
  <c r="AH21" i="33" s="1"/>
  <c r="Y13" i="32"/>
  <c r="AD13" i="32"/>
  <c r="U13" i="32"/>
  <c r="AK13" i="32"/>
  <c r="AB13" i="32"/>
  <c r="S12" i="33"/>
  <c r="AA13" i="32"/>
  <c r="R13" i="32"/>
  <c r="F12" i="33"/>
  <c r="J12" i="33"/>
  <c r="J21" i="33" s="1"/>
  <c r="S13" i="32"/>
  <c r="AI12" i="33"/>
  <c r="AJ12" i="33" s="1"/>
  <c r="AJ21" i="33" s="1"/>
  <c r="AI13" i="32"/>
  <c r="Z13" i="32"/>
  <c r="Q13" i="32"/>
  <c r="AG13" i="32"/>
  <c r="X13" i="32"/>
  <c r="AD12" i="34"/>
  <c r="AD21" i="34" s="1"/>
  <c r="K10" i="33"/>
  <c r="K19" i="33" s="1"/>
  <c r="K10" i="34"/>
  <c r="K19" i="34" s="1"/>
  <c r="D10" i="34"/>
  <c r="D15" i="34"/>
  <c r="D15" i="33"/>
  <c r="D11" i="33"/>
  <c r="D11" i="34"/>
  <c r="H11" i="34"/>
  <c r="D14" i="34"/>
  <c r="D14" i="33"/>
  <c r="R19" i="34"/>
  <c r="E19" i="34"/>
  <c r="H10" i="34"/>
  <c r="AF15" i="33"/>
  <c r="Q14" i="33"/>
  <c r="AJ14" i="33"/>
  <c r="U15" i="33"/>
  <c r="U14" i="33"/>
  <c r="AN14" i="33"/>
  <c r="H15" i="33"/>
  <c r="M15" i="33" s="1"/>
  <c r="AJ15" i="33"/>
  <c r="AO15" i="33" s="1"/>
  <c r="Y20" i="33"/>
  <c r="L14" i="33"/>
  <c r="M14" i="33" s="1"/>
  <c r="AE14" i="33"/>
  <c r="AF14" i="33" s="1"/>
  <c r="Q15" i="33"/>
  <c r="D10" i="33"/>
  <c r="X11" i="33"/>
  <c r="AI11" i="33"/>
  <c r="AC11" i="33"/>
  <c r="AC20" i="33" s="1"/>
  <c r="AM10" i="33"/>
  <c r="AH10" i="33"/>
  <c r="AH19" i="33" s="1"/>
  <c r="AB10" i="33"/>
  <c r="AE10" i="33" s="1"/>
  <c r="X10" i="33"/>
  <c r="X19" i="33" s="1"/>
  <c r="AM11" i="33"/>
  <c r="AM20" i="33" s="1"/>
  <c r="AB11" i="33"/>
  <c r="AB20" i="33" s="1"/>
  <c r="AG10" i="33"/>
  <c r="AG19" i="33" s="1"/>
  <c r="Z10" i="33"/>
  <c r="Z19" i="33" s="1"/>
  <c r="E20" i="33"/>
  <c r="H10" i="33"/>
  <c r="K35" i="25"/>
  <c r="U10" i="33" l="1"/>
  <c r="Z21" i="34"/>
  <c r="I21" i="34"/>
  <c r="Q11" i="34"/>
  <c r="Q11" i="33"/>
  <c r="I20" i="34"/>
  <c r="U21" i="33"/>
  <c r="P21" i="34"/>
  <c r="Q10" i="34"/>
  <c r="Q10" i="33"/>
  <c r="V10" i="33" s="1"/>
  <c r="U10" i="34"/>
  <c r="U19" i="34" s="1"/>
  <c r="AA21" i="33"/>
  <c r="N20" i="34"/>
  <c r="N19" i="34"/>
  <c r="D20" i="34"/>
  <c r="M21" i="33"/>
  <c r="T21" i="34"/>
  <c r="W13" i="32"/>
  <c r="O21" i="33"/>
  <c r="K21" i="33"/>
  <c r="E21" i="34"/>
  <c r="AF21" i="33"/>
  <c r="H21" i="34"/>
  <c r="O21" i="34"/>
  <c r="I21" i="40"/>
  <c r="D20" i="40"/>
  <c r="D21" i="33"/>
  <c r="AJ12" i="34"/>
  <c r="AJ21" i="34" s="1"/>
  <c r="AN12" i="34"/>
  <c r="AN21" i="34" s="1"/>
  <c r="AC21" i="34"/>
  <c r="J21" i="34"/>
  <c r="F21" i="34"/>
  <c r="AB21" i="33"/>
  <c r="S21" i="34"/>
  <c r="X21" i="34"/>
  <c r="AB21" i="34"/>
  <c r="O21" i="40"/>
  <c r="R21" i="34"/>
  <c r="H19" i="40"/>
  <c r="G21" i="40"/>
  <c r="H12" i="40"/>
  <c r="H21" i="40" s="1"/>
  <c r="J21" i="40"/>
  <c r="AG19" i="40"/>
  <c r="AJ10" i="40"/>
  <c r="AE10" i="34"/>
  <c r="AE19" i="34" s="1"/>
  <c r="AB19" i="34"/>
  <c r="X20" i="40"/>
  <c r="AA11" i="40"/>
  <c r="F21" i="40"/>
  <c r="X21" i="40"/>
  <c r="AN11" i="34"/>
  <c r="AN20" i="34" s="1"/>
  <c r="AK20" i="34"/>
  <c r="D19" i="40"/>
  <c r="D21" i="40"/>
  <c r="AK19" i="34"/>
  <c r="AN10" i="34"/>
  <c r="AN19" i="34" s="1"/>
  <c r="AG20" i="34"/>
  <c r="AJ11" i="34"/>
  <c r="AI21" i="40"/>
  <c r="AJ12" i="40"/>
  <c r="AJ21" i="40" s="1"/>
  <c r="AM21" i="40"/>
  <c r="AN12" i="40"/>
  <c r="AE10" i="40"/>
  <c r="AE19" i="40" s="1"/>
  <c r="AB19" i="40"/>
  <c r="R11" i="34"/>
  <c r="R11" i="40"/>
  <c r="R11" i="33"/>
  <c r="AK20" i="40"/>
  <c r="AN11" i="40"/>
  <c r="AN20" i="40" s="1"/>
  <c r="N19" i="40"/>
  <c r="Q10" i="40"/>
  <c r="AK19" i="40"/>
  <c r="AN10" i="40"/>
  <c r="AN19" i="40" s="1"/>
  <c r="AG20" i="40"/>
  <c r="AJ11" i="40"/>
  <c r="T21" i="40"/>
  <c r="U12" i="40"/>
  <c r="AB20" i="34"/>
  <c r="AE11" i="34"/>
  <c r="AE20" i="34" s="1"/>
  <c r="AA10" i="34"/>
  <c r="X19" i="34"/>
  <c r="Z21" i="40"/>
  <c r="AA12" i="40"/>
  <c r="AA21" i="40" s="1"/>
  <c r="E21" i="40"/>
  <c r="R19" i="40"/>
  <c r="U10" i="40"/>
  <c r="U19" i="40" s="1"/>
  <c r="I19" i="40"/>
  <c r="L10" i="40"/>
  <c r="L19" i="40" s="1"/>
  <c r="H20" i="40"/>
  <c r="AD21" i="40"/>
  <c r="AE12" i="40"/>
  <c r="S21" i="40"/>
  <c r="AB21" i="40"/>
  <c r="R21" i="40"/>
  <c r="AG19" i="34"/>
  <c r="AJ10" i="34"/>
  <c r="AB20" i="40"/>
  <c r="AE11" i="40"/>
  <c r="AE20" i="40" s="1"/>
  <c r="AA10" i="40"/>
  <c r="X19" i="40"/>
  <c r="Q11" i="40"/>
  <c r="N20" i="40"/>
  <c r="I20" i="40"/>
  <c r="L11" i="40"/>
  <c r="L20" i="40" s="1"/>
  <c r="K21" i="40"/>
  <c r="L12" i="40"/>
  <c r="AC21" i="40"/>
  <c r="X20" i="34"/>
  <c r="AA11" i="34"/>
  <c r="Y21" i="40"/>
  <c r="N21" i="40"/>
  <c r="P21" i="40"/>
  <c r="Q12" i="40"/>
  <c r="Q21" i="40" s="1"/>
  <c r="S21" i="33"/>
  <c r="Q12" i="34"/>
  <c r="Q21" i="34" s="1"/>
  <c r="F21" i="33"/>
  <c r="D19" i="33"/>
  <c r="X21" i="33"/>
  <c r="V14" i="33"/>
  <c r="W14" i="33" s="1"/>
  <c r="D21" i="34"/>
  <c r="G21" i="34"/>
  <c r="L21" i="33"/>
  <c r="M11" i="33"/>
  <c r="M20" i="33" s="1"/>
  <c r="U19" i="33"/>
  <c r="Q21" i="33"/>
  <c r="T21" i="33"/>
  <c r="Z21" i="33"/>
  <c r="V12" i="33"/>
  <c r="V21" i="33" s="1"/>
  <c r="Y21" i="33"/>
  <c r="AA21" i="34"/>
  <c r="G21" i="33"/>
  <c r="N21" i="34"/>
  <c r="K21" i="34"/>
  <c r="AD21" i="33"/>
  <c r="AE21" i="33"/>
  <c r="P21" i="33"/>
  <c r="AO14" i="33"/>
  <c r="AP14" i="33" s="1"/>
  <c r="AI21" i="33"/>
  <c r="AE12" i="34"/>
  <c r="AE21" i="34" s="1"/>
  <c r="I20" i="33"/>
  <c r="D20" i="33"/>
  <c r="L10" i="33"/>
  <c r="L19" i="33" s="1"/>
  <c r="AN21" i="33"/>
  <c r="AE11" i="33"/>
  <c r="AE20" i="33" s="1"/>
  <c r="AO21" i="33"/>
  <c r="AM21" i="33"/>
  <c r="L20" i="33"/>
  <c r="L10" i="34"/>
  <c r="L19" i="34" s="1"/>
  <c r="AP15" i="33"/>
  <c r="Q20" i="34"/>
  <c r="D19" i="34"/>
  <c r="H20" i="34"/>
  <c r="M11" i="34"/>
  <c r="V12" i="34"/>
  <c r="U21" i="34"/>
  <c r="H19" i="34"/>
  <c r="Q19" i="34"/>
  <c r="L21" i="34"/>
  <c r="M12" i="34"/>
  <c r="M21" i="34" s="1"/>
  <c r="AJ10" i="33"/>
  <c r="AJ19" i="33" s="1"/>
  <c r="H20" i="33"/>
  <c r="AE19" i="33"/>
  <c r="V15" i="33"/>
  <c r="W15" i="33" s="1"/>
  <c r="AN11" i="33"/>
  <c r="AN20" i="33" s="1"/>
  <c r="AN10" i="33"/>
  <c r="AN19" i="33" s="1"/>
  <c r="AM19" i="33"/>
  <c r="AJ11" i="33"/>
  <c r="AI20" i="33"/>
  <c r="AA10" i="33"/>
  <c r="X20" i="33"/>
  <c r="AA11" i="33"/>
  <c r="AA20" i="33" s="1"/>
  <c r="AB19" i="33"/>
  <c r="Q20" i="33"/>
  <c r="H19" i="33"/>
  <c r="Q19" i="33" l="1"/>
  <c r="V10" i="34"/>
  <c r="V19" i="34" s="1"/>
  <c r="AO12" i="34"/>
  <c r="AO21" i="34" s="1"/>
  <c r="AF11" i="34"/>
  <c r="AA20" i="34"/>
  <c r="AO10" i="34"/>
  <c r="AO19" i="34" s="1"/>
  <c r="AJ19" i="34"/>
  <c r="AJ20" i="40"/>
  <c r="AO11" i="40"/>
  <c r="AO20" i="40" s="1"/>
  <c r="AJ19" i="40"/>
  <c r="AO10" i="40"/>
  <c r="AO19" i="40" s="1"/>
  <c r="AA19" i="40"/>
  <c r="AF10" i="40"/>
  <c r="AF10" i="34"/>
  <c r="AA19" i="34"/>
  <c r="R20" i="34"/>
  <c r="U11" i="34"/>
  <c r="AF11" i="40"/>
  <c r="AA20" i="40"/>
  <c r="L21" i="40"/>
  <c r="M12" i="40"/>
  <c r="M21" i="40" s="1"/>
  <c r="M11" i="40"/>
  <c r="V12" i="40"/>
  <c r="U21" i="40"/>
  <c r="R20" i="33"/>
  <c r="U11" i="33"/>
  <c r="AN21" i="40"/>
  <c r="AO12" i="40"/>
  <c r="Q20" i="40"/>
  <c r="AF12" i="40"/>
  <c r="AF21" i="40" s="1"/>
  <c r="AE21" i="40"/>
  <c r="V10" i="40"/>
  <c r="V19" i="40" s="1"/>
  <c r="Q19" i="40"/>
  <c r="U11" i="40"/>
  <c r="U20" i="40" s="1"/>
  <c r="R20" i="40"/>
  <c r="AJ20" i="34"/>
  <c r="AO11" i="34"/>
  <c r="AO20" i="34" s="1"/>
  <c r="M10" i="40"/>
  <c r="V19" i="33"/>
  <c r="W12" i="33"/>
  <c r="W21" i="33" s="1"/>
  <c r="M10" i="34"/>
  <c r="M19" i="34" s="1"/>
  <c r="M10" i="33"/>
  <c r="AF12" i="34"/>
  <c r="AF21" i="34" s="1"/>
  <c r="AP12" i="34"/>
  <c r="AP21" i="34" s="1"/>
  <c r="M20" i="34"/>
  <c r="V21" i="34"/>
  <c r="W12" i="34"/>
  <c r="W21" i="34" s="1"/>
  <c r="AF11" i="33"/>
  <c r="AF20" i="33" s="1"/>
  <c r="AO10" i="33"/>
  <c r="AO19" i="33" s="1"/>
  <c r="AF10" i="33"/>
  <c r="AF19" i="33" s="1"/>
  <c r="AA19" i="33"/>
  <c r="AJ20" i="33"/>
  <c r="AO11" i="33"/>
  <c r="AO20" i="33" s="1"/>
  <c r="W10" i="33" l="1"/>
  <c r="W19" i="33" s="1"/>
  <c r="V11" i="40"/>
  <c r="V20" i="40" s="1"/>
  <c r="AP11" i="40"/>
  <c r="AP20" i="40" s="1"/>
  <c r="AF20" i="40"/>
  <c r="AF19" i="40"/>
  <c r="AP10" i="40"/>
  <c r="AP19" i="40" s="1"/>
  <c r="V21" i="40"/>
  <c r="W12" i="40"/>
  <c r="W21" i="40" s="1"/>
  <c r="AP12" i="40"/>
  <c r="AP21" i="40" s="1"/>
  <c r="AO21" i="40"/>
  <c r="V11" i="33"/>
  <c r="U20" i="33"/>
  <c r="M20" i="40"/>
  <c r="W11" i="40"/>
  <c r="W20" i="40" s="1"/>
  <c r="W10" i="40"/>
  <c r="W19" i="40" s="1"/>
  <c r="M19" i="40"/>
  <c r="U20" i="34"/>
  <c r="V11" i="34"/>
  <c r="AF19" i="34"/>
  <c r="AP10" i="34"/>
  <c r="AP19" i="34" s="1"/>
  <c r="AF20" i="34"/>
  <c r="AP11" i="34"/>
  <c r="AP20" i="34" s="1"/>
  <c r="W10" i="34"/>
  <c r="W19" i="34" s="1"/>
  <c r="M19" i="33"/>
  <c r="AP11" i="33"/>
  <c r="AP20" i="33" s="1"/>
  <c r="AP10" i="33"/>
  <c r="AP19" i="33" s="1"/>
  <c r="V20" i="34" l="1"/>
  <c r="W11" i="34"/>
  <c r="W20" i="34" s="1"/>
  <c r="V20" i="33"/>
  <c r="W11" i="33"/>
  <c r="W20" i="3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Diovísio Soares</author>
  </authors>
  <commentList>
    <comment ref="BJ10" authorId="0" shapeId="0" xr:uid="{00000000-0006-0000-0100-000001000000}">
      <text>
        <r>
          <rPr>
            <sz val="9"/>
            <color indexed="81"/>
            <rFont val="Tahoma"/>
            <family val="2"/>
          </rPr>
          <t>3.231.716,52925998
Respeitante a regularização do juro junto ao SPAUT, tranformado em divida
conta: 29121 - SISTEMA PAG. AUTOMÁTICO-SPAUT</t>
        </r>
      </text>
    </comment>
    <comment ref="BP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Diovísio Soares:</t>
        </r>
        <r>
          <rPr>
            <sz val="9"/>
            <color indexed="81"/>
            <rFont val="Tahoma"/>
            <family val="2"/>
          </rPr>
          <t xml:space="preserve">
Banco Equador - Fundo de Restituição de Pequenos Depósitos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Diovísio Soares</author>
  </authors>
  <commentList>
    <comment ref="AZ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Diovísio Soares:</t>
        </r>
        <r>
          <rPr>
            <sz val="9"/>
            <color indexed="81"/>
            <rFont val="Tahoma"/>
            <family val="2"/>
          </rPr>
          <t xml:space="preserve">
3.231.716,52925998
Respeitante a regularização do juro junto ao SPAUT, tranformado em divida
conta: 29121 - SISTEMA PAG. AUTOMÁTICO-SPAUT</t>
        </r>
      </text>
    </comment>
    <comment ref="BD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Diovísio Soares:</t>
        </r>
        <r>
          <rPr>
            <sz val="9"/>
            <color indexed="81"/>
            <rFont val="Tahoma"/>
            <family val="2"/>
          </rPr>
          <t xml:space="preserve">
Banco Equador - Fundo de Restituição de Pequenos Depósitos</t>
        </r>
      </text>
    </comment>
    <comment ref="A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Diovísio Soares:</t>
        </r>
        <r>
          <rPr>
            <sz val="9"/>
            <color indexed="81"/>
            <rFont val="Tahoma"/>
            <family val="2"/>
          </rPr>
          <t xml:space="preserve">
Emprestimos a outras sociedades financeira + Outras Sociedades de Depositos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Diovísio Soares</author>
  </authors>
  <commentList>
    <comment ref="BJ10" authorId="0" shapeId="0" xr:uid="{00000000-0006-0000-0300-000001000000}">
      <text>
        <r>
          <rPr>
            <sz val="9"/>
            <color indexed="81"/>
            <rFont val="Tahoma"/>
            <family val="2"/>
          </rPr>
          <t>3.231.716,52925998
Respeitante a regularização do juro junto ao SPAUT, tranformado em divida
conta: 29121 - SISTEMA PAG. AUTOMÁTICO-SPAUT</t>
        </r>
      </text>
    </comment>
    <comment ref="BP10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Diovísio Soares:</t>
        </r>
        <r>
          <rPr>
            <sz val="9"/>
            <color indexed="81"/>
            <rFont val="Tahoma"/>
            <family val="2"/>
          </rPr>
          <t xml:space="preserve">
Banco Equador - Fundo de Restituição de Pequenos Depósitos</t>
        </r>
      </text>
    </comment>
  </commentList>
</comments>
</file>

<file path=xl/sharedStrings.xml><?xml version="1.0" encoding="utf-8"?>
<sst xmlns="http://schemas.openxmlformats.org/spreadsheetml/2006/main" count="2851" uniqueCount="477">
  <si>
    <t>TOTAL</t>
  </si>
  <si>
    <t>Reembolso</t>
  </si>
  <si>
    <t>Capital em Dívida</t>
  </si>
  <si>
    <t>Moeda Nacional</t>
  </si>
  <si>
    <t>Moeda Estrangeira</t>
  </si>
  <si>
    <t>Empréstimo Concedido</t>
  </si>
  <si>
    <t>II Sem13</t>
  </si>
  <si>
    <t>Crédito Concedido</t>
  </si>
  <si>
    <t>(Em milhões de Dobras)</t>
  </si>
  <si>
    <t>Data</t>
  </si>
  <si>
    <t>Lanç.</t>
  </si>
  <si>
    <t>Descrição</t>
  </si>
  <si>
    <t>Conta</t>
  </si>
  <si>
    <t>Moeda</t>
  </si>
  <si>
    <t>Débito (ME)</t>
  </si>
  <si>
    <t>Crédito (ME)</t>
  </si>
  <si>
    <t>Débito</t>
  </si>
  <si>
    <t>Crédito</t>
  </si>
  <si>
    <t>Lançamento de Abertura 2012</t>
  </si>
  <si>
    <t>2122101 - BANCO INTERNACIONAL DE SÃO TOMÉ PRÍNCIPE</t>
  </si>
  <si>
    <t>USD</t>
  </si>
  <si>
    <t>40.000,00</t>
  </si>
  <si>
    <t>0,00</t>
  </si>
  <si>
    <t>Reavaliacao 03-01-2012</t>
  </si>
  <si>
    <t>Reavaliacao 05-01-2012</t>
  </si>
  <si>
    <t>Reavaliacao 06-01-2012</t>
  </si>
  <si>
    <t>Reavaliacao 09-01-2012</t>
  </si>
  <si>
    <t>Reavaliacao 10-01-2012</t>
  </si>
  <si>
    <t>Reavaliacao 11-01-2012</t>
  </si>
  <si>
    <t>Reavaliacao 12-01-2012</t>
  </si>
  <si>
    <t>Reavaliacao 13-01-2012</t>
  </si>
  <si>
    <t>Reavaliacao 16-01-2012</t>
  </si>
  <si>
    <t>Reavaliacao 17-01-2012</t>
  </si>
  <si>
    <t>Reavaliacao 18-01-2012</t>
  </si>
  <si>
    <t>Reavaliacao 19-01-2012</t>
  </si>
  <si>
    <t>Reavaliacao 20-01-2012</t>
  </si>
  <si>
    <t>Reavaliacao 23-01-2012</t>
  </si>
  <si>
    <t>Reavaliacao 24-01-2012</t>
  </si>
  <si>
    <t>Reavaliacao 25-01-2012</t>
  </si>
  <si>
    <t>Reavaliacao 26-01-2012</t>
  </si>
  <si>
    <t>Reavaliacao 27-01-2012</t>
  </si>
  <si>
    <t>Reavaliacao 31-01-2012</t>
  </si>
  <si>
    <t>Reavaliacao 01-02-2012</t>
  </si>
  <si>
    <t>Reavaliacao 02-02-2012</t>
  </si>
  <si>
    <t>Reavaliacao 06-02-2012</t>
  </si>
  <si>
    <t>Reavaliacao 07-02-2012</t>
  </si>
  <si>
    <t>Reavaliacao 08-02-2012</t>
  </si>
  <si>
    <t>Reavaliacao 09-02-2012</t>
  </si>
  <si>
    <t>Reavaliacao 10-02-2012</t>
  </si>
  <si>
    <t>Reavaliacao 13-02-2012</t>
  </si>
  <si>
    <t>Reavaliacao 14-02-2012</t>
  </si>
  <si>
    <t>Reavaliacao 15-02-2012</t>
  </si>
  <si>
    <t>Reavaliacao 16-02-2012</t>
  </si>
  <si>
    <t>Reavaliacao 17-02-2012</t>
  </si>
  <si>
    <t>Reavaliacao 20-02-2012</t>
  </si>
  <si>
    <t>Reavaliacao 21-02-2012</t>
  </si>
  <si>
    <t>Reavaliacao 22-02-2012</t>
  </si>
  <si>
    <t>Reavaliacao 23-02-2012</t>
  </si>
  <si>
    <t>Reavaliacao 24-02-2012</t>
  </si>
  <si>
    <t>Reavaliacao 27-02-2012</t>
  </si>
  <si>
    <t>Reavaliacao 28-02-2012</t>
  </si>
  <si>
    <t>Reavaliacao 29-02-2012</t>
  </si>
  <si>
    <t>Reavaliacao 01-03-2012</t>
  </si>
  <si>
    <t>Reavaliacao 02-03-2012</t>
  </si>
  <si>
    <t>Reavaliacao 05-03-2012</t>
  </si>
  <si>
    <t>Reavaliacao 06-03-2012</t>
  </si>
  <si>
    <t>Reavaliacao 07-03-2012</t>
  </si>
  <si>
    <t>Reavaliacao 08-03-2012</t>
  </si>
  <si>
    <t>Reavaliacao 09-03-2012</t>
  </si>
  <si>
    <t>Reavaliacao 12-03-2012</t>
  </si>
  <si>
    <t>Reavaliacao 13-03-2012</t>
  </si>
  <si>
    <t>Reavaliacao 14-03-2012</t>
  </si>
  <si>
    <t>Reavaliacao 15-03-2012</t>
  </si>
  <si>
    <t>Reavaliacao 16-03-2012</t>
  </si>
  <si>
    <t>Reavaliacao 19-03-2012</t>
  </si>
  <si>
    <t>Reavaliacao 20-03-2012</t>
  </si>
  <si>
    <t>Reavaliacao 21-03-2012</t>
  </si>
  <si>
    <t>Reavaliacao 22-03-2012</t>
  </si>
  <si>
    <t>Reavaliacao 23-03-2012</t>
  </si>
  <si>
    <t>Reavaliacao 26-03-2012</t>
  </si>
  <si>
    <t>Reavaliacao 27-03-2012</t>
  </si>
  <si>
    <t>Reavaliacao 28-03-2012</t>
  </si>
  <si>
    <t>Reavaliacao 29-03-2012</t>
  </si>
  <si>
    <t>Reavaliacao 30-03-2012</t>
  </si>
  <si>
    <t>Reavaliacao 02-04-2012</t>
  </si>
  <si>
    <t>Reavaliacao 03-04-2012</t>
  </si>
  <si>
    <t>Reavaliacao 04-04-2012</t>
  </si>
  <si>
    <t>Reavaliacao 05-04-2012</t>
  </si>
  <si>
    <t>Reavaliacao 06-04-2012</t>
  </si>
  <si>
    <t>Reavaliacao 11-04-2012</t>
  </si>
  <si>
    <t>Reavaliacao 12-04-2012</t>
  </si>
  <si>
    <t>Reavaliacao 13-04-2012</t>
  </si>
  <si>
    <t>Reavaliacao 16-04-2012</t>
  </si>
  <si>
    <t>Reavaliacao 17-04-2012</t>
  </si>
  <si>
    <t>Reavaliacao 18-04-2012</t>
  </si>
  <si>
    <t>Reavaliacao 19-04-2012</t>
  </si>
  <si>
    <t>Reavaliacao 20-04-2012</t>
  </si>
  <si>
    <t>Reavaliacao 23-04-2012</t>
  </si>
  <si>
    <t>Reavaliacao 24-04-2012</t>
  </si>
  <si>
    <t>Reavaliacao 26-04-2012</t>
  </si>
  <si>
    <t>Reavaliacao 27-04-2012</t>
  </si>
  <si>
    <t>Reavaliacao 30-04-2012</t>
  </si>
  <si>
    <t>Reavaliacao 02-05-2012</t>
  </si>
  <si>
    <t>Reavaliacao 03-05-2012</t>
  </si>
  <si>
    <t>Reavaliacao 04-05-2012</t>
  </si>
  <si>
    <t>Reavaliacao 07-05-2012</t>
  </si>
  <si>
    <t>Reavaliacao 08-05-2012</t>
  </si>
  <si>
    <t>Reavaliacao 09-05-2012</t>
  </si>
  <si>
    <t>Reavaliacao 10-05-2012</t>
  </si>
  <si>
    <t>Reavaliacao 11-05-2012</t>
  </si>
  <si>
    <t>Reavaliacao 14-05-2012</t>
  </si>
  <si>
    <t>Reavaliacao 15-05-2012</t>
  </si>
  <si>
    <t>Reavaliacao 16-05-2012</t>
  </si>
  <si>
    <t>Reavaliacao 17-05-2012</t>
  </si>
  <si>
    <t>Reavaliacao 18-05-2012</t>
  </si>
  <si>
    <t>Reavaliacao 21-05-2012</t>
  </si>
  <si>
    <t>Reavaliacao 22-05-2012</t>
  </si>
  <si>
    <t>Reavaliacao 23-05-2012</t>
  </si>
  <si>
    <t>Reavaliacao 24-05-2012</t>
  </si>
  <si>
    <t>Reavaliacao 25-05-2012</t>
  </si>
  <si>
    <t>Reavaliacao 28-05-2012</t>
  </si>
  <si>
    <t>Reavaliacao 29-05-2012</t>
  </si>
  <si>
    <t>Reavaliacao 30-05-2012</t>
  </si>
  <si>
    <t>VALOR RESPEITANTE A LIQUIDAÇÃO DA PARTE CREDITO CONCEDIDO A BISTP, EM 27/09/2002 A PEDIDO DO GOVERNO</t>
  </si>
  <si>
    <t>5.000,00</t>
  </si>
  <si>
    <t>Reavaliacao 31-05-2012</t>
  </si>
  <si>
    <t>Reavaliacao 04-06-2012</t>
  </si>
  <si>
    <t>Reavaliacao 05-06-2012</t>
  </si>
  <si>
    <t>Reavaliacao 06-06-2012</t>
  </si>
  <si>
    <t>Reavaliacao 07-06-2012</t>
  </si>
  <si>
    <t>Reavaliacao 08-06-2012</t>
  </si>
  <si>
    <t>Reavaliacao 11-06-2012</t>
  </si>
  <si>
    <t>Reavaliacao 12-06-2012</t>
  </si>
  <si>
    <t>Reavaliacao 13-06-2012</t>
  </si>
  <si>
    <t>Reavaliacao 14-06-2012</t>
  </si>
  <si>
    <t>Reavaliacao 15-06-2012</t>
  </si>
  <si>
    <t>Reavaliacao 18-06-2012</t>
  </si>
  <si>
    <t>Reavaliacao 19-06-2012</t>
  </si>
  <si>
    <t>Reavaliacao 20-06-2012</t>
  </si>
  <si>
    <t>Reavaliacao 21-06-2012</t>
  </si>
  <si>
    <t>Reavaliacao 22-06-2012</t>
  </si>
  <si>
    <t>Reavaliacao 25-06-2012</t>
  </si>
  <si>
    <t>Reavaliacao 26-06-2012</t>
  </si>
  <si>
    <t>Reavaliacao 27-06-2012</t>
  </si>
  <si>
    <t>Reavaliacao 28-06-2012</t>
  </si>
  <si>
    <t>Reavaliacao 29-06-2012</t>
  </si>
  <si>
    <t>Reavaliacao 02-07-2012</t>
  </si>
  <si>
    <t>Reavaliacao 03-07-2012</t>
  </si>
  <si>
    <t>Reavaliacao 04-07-2012</t>
  </si>
  <si>
    <t>Reavaliacao 05-07-2012</t>
  </si>
  <si>
    <t>Reavaliacao 06-07-2012</t>
  </si>
  <si>
    <t>Reavaliacao 09-07-2012</t>
  </si>
  <si>
    <t>VALOR RESPEITANTE A LIQUIDAÇÃO DA PARTE CREDITO CONCEDIDO A BISTP, EM 27/09/2002 APEDIDO DO GOVERNO</t>
  </si>
  <si>
    <t>Reavaliacao 10-07-2012</t>
  </si>
  <si>
    <t>Reavaliacao 11-07-2012</t>
  </si>
  <si>
    <t>Reavaliacao 16-07-2012</t>
  </si>
  <si>
    <t>Reavaliacao 17-07-2012</t>
  </si>
  <si>
    <t>Reavaliacao 18-07-2012</t>
  </si>
  <si>
    <t>Reavaliacao 19-07-2012</t>
  </si>
  <si>
    <t>Reavaliacao 20-07-2012</t>
  </si>
  <si>
    <t>Reavaliacao 23-07-2012</t>
  </si>
  <si>
    <t>Reavaliacao 24-07-2012</t>
  </si>
  <si>
    <t>Reavaliacao 25-07-2012</t>
  </si>
  <si>
    <t>Reavaliacao 26-07-2012</t>
  </si>
  <si>
    <t>Reavaliacao 27-07-2012</t>
  </si>
  <si>
    <t>Reavaliacao 30-07-2012</t>
  </si>
  <si>
    <t>Reavaliacao 31-07-2012</t>
  </si>
  <si>
    <t>Reavaliacao 01-08-2012</t>
  </si>
  <si>
    <t>Reavaliacao 02-08-2012</t>
  </si>
  <si>
    <t>Reavaliacao 03-08-2012</t>
  </si>
  <si>
    <t>Reavaliacao 06-08-2012</t>
  </si>
  <si>
    <t>Reavaliacao 07-08-2012</t>
  </si>
  <si>
    <t>Reavaliacao 08-08-2012</t>
  </si>
  <si>
    <t>Reavaliacao 09-08-2012</t>
  </si>
  <si>
    <t>Reavaliacao 10-08-2012</t>
  </si>
  <si>
    <t>Reavaliacao 13-08-2012</t>
  </si>
  <si>
    <t>Reavaliacao 14-08-2012</t>
  </si>
  <si>
    <t>Reavaliacao 15-08-2012</t>
  </si>
  <si>
    <t>Reavaliacao 16-08-2012</t>
  </si>
  <si>
    <t>Reavaliacao 17-08-2012</t>
  </si>
  <si>
    <t>Reavaliacao 20-08-2012</t>
  </si>
  <si>
    <t>Reavaliacao 21-08-2012</t>
  </si>
  <si>
    <t>Reavaliacao 22-08-2012</t>
  </si>
  <si>
    <t>Reavaliacao 23-08-2012</t>
  </si>
  <si>
    <t>Reavaliacao 24-08-2012</t>
  </si>
  <si>
    <t>Reavaliacao 27-08-2012</t>
  </si>
  <si>
    <t>Reavaliacao 28-08-2012</t>
  </si>
  <si>
    <t>Reavaliacao 29-08-2012</t>
  </si>
  <si>
    <t>Reavaliacao 30-08-2012</t>
  </si>
  <si>
    <t>Reavaliacao 31-08-2012</t>
  </si>
  <si>
    <t>Reavaliacao 03-09-2012</t>
  </si>
  <si>
    <t>Reavaliacao 04-09-2012</t>
  </si>
  <si>
    <t>VALOR RESPEITANTE A LIQUIDAÇÃO DA PARTE DO CREDITO CONCEDIDO A BISTP EM 27/09/2002 A PEDIDO DE GOVERNO</t>
  </si>
  <si>
    <t>Reavaliacao 05-09-2012</t>
  </si>
  <si>
    <t>Reavaliacao 07-09-2012</t>
  </si>
  <si>
    <t>Reavaliacao 10-09-2012</t>
  </si>
  <si>
    <t>Reavaliacao 11-09-2012</t>
  </si>
  <si>
    <t>Reavaliacao 12-09-2012</t>
  </si>
  <si>
    <t>Reavaliacao 13-09-2012</t>
  </si>
  <si>
    <t>Reavaliacao 14-09-2012</t>
  </si>
  <si>
    <t>Reavaliacao 17-09-2012</t>
  </si>
  <si>
    <t>Reavaliacao 18-09-2012</t>
  </si>
  <si>
    <t>Reavaliacao 19-09-2012</t>
  </si>
  <si>
    <t>Reavaliacao 20-09-2012</t>
  </si>
  <si>
    <t>Reavaliacao 21-09-2012</t>
  </si>
  <si>
    <t>Reavaliacao 24-09-2012</t>
  </si>
  <si>
    <t>Reavaliacao 25-09-2012</t>
  </si>
  <si>
    <t>Reavaliacao 26-09-2012</t>
  </si>
  <si>
    <t>Reavaliacao 27-09-2012</t>
  </si>
  <si>
    <t>Reavaliacao 28-09-2012</t>
  </si>
  <si>
    <t>Reavaliacao 01-10-2012</t>
  </si>
  <si>
    <t>Reavaliacao 02-10-2012</t>
  </si>
  <si>
    <t>Reavaliacao 03-10-2012</t>
  </si>
  <si>
    <t>VALOR RESPEITANTE A LIQUIDAÇAO DA PARTE DO CREDITO CONCEDIDO A BISTP EM 27/09/2002 A PEDIDO DO GOVERNO</t>
  </si>
  <si>
    <t>Reavaliacao 04-10-2012</t>
  </si>
  <si>
    <t>Reavaliacao 05-10-2012</t>
  </si>
  <si>
    <t>Reavaliacao 08-10-2012</t>
  </si>
  <si>
    <t>Reavaliacao 09-10-2012</t>
  </si>
  <si>
    <t>Reavaliacao 10-10-2012</t>
  </si>
  <si>
    <t>Reavaliacao 11-10-2012</t>
  </si>
  <si>
    <t>Reavaliacao 12-10-2012</t>
  </si>
  <si>
    <t>Reavaliacao 15-10-2012</t>
  </si>
  <si>
    <t>Reavaliacao 16-10-2012</t>
  </si>
  <si>
    <t>Reavaliacao 17-10-2012</t>
  </si>
  <si>
    <t>Reavaliacao 18-10-2012</t>
  </si>
  <si>
    <t>Reavaliacao 19-10-2012</t>
  </si>
  <si>
    <t>Reavaliacao 22-10-2012</t>
  </si>
  <si>
    <t>Reavaliacao 23-10-2012</t>
  </si>
  <si>
    <t>Reavaliacao 24-10-2012</t>
  </si>
  <si>
    <t>Reavaliacao 25-10-2012</t>
  </si>
  <si>
    <t>Reavaliacao 26-10-2012</t>
  </si>
  <si>
    <t>Reavaliacao 29-10-2012</t>
  </si>
  <si>
    <t>Reavaliacao 30-10-2012</t>
  </si>
  <si>
    <t>Reavaliacao 31-10-2012</t>
  </si>
  <si>
    <t>Reavaliacao 01-11-2012</t>
  </si>
  <si>
    <t>Reavaliacao 02-11-2012</t>
  </si>
  <si>
    <t>Reavaliacao 05-11-2012</t>
  </si>
  <si>
    <t>Reavaliacao 06-11-2012</t>
  </si>
  <si>
    <t>Reavaliacao 07-11-2012</t>
  </si>
  <si>
    <t>Reavaliacao 08-11-2012</t>
  </si>
  <si>
    <t>Reavaliacao 09-11-2012</t>
  </si>
  <si>
    <t>Reavaliacao 12-11-2012</t>
  </si>
  <si>
    <t>Reavaliacao 13-11-2012</t>
  </si>
  <si>
    <t>Reavaliacao 14-11-2012</t>
  </si>
  <si>
    <t>Reavaliacao 15-11-2012</t>
  </si>
  <si>
    <t>Reavaliacao 16-11-2012</t>
  </si>
  <si>
    <t>Reavaliacao 19-11-2012</t>
  </si>
  <si>
    <t>Reavaliacao 20-11-2012</t>
  </si>
  <si>
    <t>Reavaliacao 21-11-2012</t>
  </si>
  <si>
    <t>Reavaliacao 22-11-2012</t>
  </si>
  <si>
    <t>Reavaliacao 23-11-2012</t>
  </si>
  <si>
    <t>Reavaliacao 26-11-2012</t>
  </si>
  <si>
    <t>Reavaliacao 27-11-2012</t>
  </si>
  <si>
    <t>Reavaliacao 28-11-2012</t>
  </si>
  <si>
    <t>VALOR RESPEITANTE A LIQUIDAÇAO DA PARTE CREDITO CONCEDIDO A BISTP EM 27/09/2002 A PEDIDO DO GOVERNO</t>
  </si>
  <si>
    <t>Reavaliacao 29-11-2012</t>
  </si>
  <si>
    <t>Reavaliacao 30-11-2012</t>
  </si>
  <si>
    <t>Reavaliacao 03-12-2012</t>
  </si>
  <si>
    <t>Reavaliacao 04-12-2012</t>
  </si>
  <si>
    <t>Reavaliacao 05-12-2012</t>
  </si>
  <si>
    <t>Reavaliacao 06-12-2012</t>
  </si>
  <si>
    <t>Reavaliacao 07-12-2012</t>
  </si>
  <si>
    <t>Reavaliacao 10-12-2012</t>
  </si>
  <si>
    <t>Reavaliacao 11-12-2012</t>
  </si>
  <si>
    <t>Reavaliacao 12-12-2012</t>
  </si>
  <si>
    <t>Reavaliacao 13-12-2012</t>
  </si>
  <si>
    <t>Reavaliacao 14-12-2012</t>
  </si>
  <si>
    <t>Reavaliacao 17-12-2012</t>
  </si>
  <si>
    <t>Reavaliacao 18-12-2012</t>
  </si>
  <si>
    <t>Reavaliacao 19-12-2012</t>
  </si>
  <si>
    <t>Reavaliacao 20-12-2012</t>
  </si>
  <si>
    <t>Reavaliacao 24-12-2012</t>
  </si>
  <si>
    <t>Reavaliacao 26-12-2012</t>
  </si>
  <si>
    <t>Reavaliacao 28-12-2012</t>
  </si>
  <si>
    <t>Reavaliacao 31-12-2012</t>
  </si>
  <si>
    <t>VALOR RESPEITANTE A LIQUIDAÇAO DO CREDITO CONCEDIDO A BISTP EM 27/09/2002 A PEDIDO DO GOVERNO</t>
  </si>
  <si>
    <t>10.000,00</t>
  </si>
  <si>
    <t>Total</t>
  </si>
  <si>
    <t>Pág 1/</t>
  </si>
  <si>
    <t>1</t>
  </si>
  <si>
    <t>Lançamento de Abertura 2013</t>
  </si>
  <si>
    <t>Lançamento de Abertura 2014</t>
  </si>
  <si>
    <t>FACILIDADE DE CEDENCIA DE LIQUIDEZ CONFORME N/REFª816/BE/ADM/dm, DO BANCO EQUADOR SARL, DTD 11/09/2013</t>
  </si>
  <si>
    <t>21122101 - BANCO EQUADOR</t>
  </si>
  <si>
    <t>STD</t>
  </si>
  <si>
    <t>LIQUIDAÇAO DO CREDITO " FACILIDADE DE CEDENCIA DE LIQUIDEZ" CONCEDIDO EM 11/09/2013, CONF.DESPACHO DO C.A. RECAIDO S/N/816/BE/ADM/dm, DATADA DO 11/09/2013</t>
  </si>
  <si>
    <t>FACILIDADE DE CEDENCIA DE LIQUIDEZ CONFORME N/REFª831/BE/ADM/dm, DO BANCO EQUADOR SARL, DTD 17/09/2013</t>
  </si>
  <si>
    <t>LIQUIDAÇAO FACILIDADE DE CEDENCIA DE LIQUIDEZ, CONCEDIDO EM 27/09/2013, CONF.DESPACHO DO C.A.RECAIDO S/N/831/BE/ADM/dm, DO BANCO EQUADOR, DTD 17/09/2013</t>
  </si>
  <si>
    <t>FACILIDADE DE CEDENCIA DE LIQUIDEZ CONFORME N/REFª1290/BE/ADM/dm, DO BANCO EQUADOR, DTD 18/12/2013</t>
  </si>
  <si>
    <t>LIQUIDAÇÃO FACILIDADE DE CEDENCIA DE LIQUIDEZ CONCEDIDO EM 18/12/2013, CONF.DESPACHO DO C.A.RECAIDO S/N/1290/BE/ADM/dm, do BANCO EQUADOR, DTD 18/12/2013</t>
  </si>
  <si>
    <t>FACILIDADE DE CEDENCIA D LIQUIDEZ CONF/ DESPACHO DO C.A. RECAIDO S/N/REFª757/BE/ADM/hc DO BE SARL DTD 20/06/14</t>
  </si>
  <si>
    <t>LIQUIDAÇAO PARCIAL DE CEDENCIA DE LIQUIDEZ CONCEDIDO EM 20/06/14,CONF.DESPACHO DO C.A. RECAIDO S/N/757/BE/ADM/hc DTD 20/06/2014</t>
  </si>
  <si>
    <t>LIQUIDAÇAO TOTAL DE CEDENCIA DE LIQUIDEZ CONCEDIDO EM 20/06/2014, CONF.DESPACHO DO CA RECAIDO S/N/757/BE/ADM/hc DTD 20/06/2014</t>
  </si>
  <si>
    <t>FACILIDADE DE CEDENCIA DE LIQUIDEZ CONF/DESPACHO RECAIDO S/N/REFª803/BE/ADM/hc DO BANCO EQUADOR SARL DTD 02/07/2014</t>
  </si>
  <si>
    <t>LIQUIDAÇAO FACILIDADE DE CEDENCIA DE LIQUIDEZ CONCEDIDO EM 02/07/2014, CONF.N/821/BE/ADM,hc DO BANCO EQUADOR SARL DTD 08/07/2014</t>
  </si>
  <si>
    <t>FACILIDADE DE CEDENCIA DE LIQUIDEZ CONF/DESPACHO RECAIDO S/N/863/BE/ADM/hc DO BANCO EQUADOR SARL DTD 018/07/2014</t>
  </si>
  <si>
    <t>LIQUIDAÇÃO DE CEDENCIA LIQUIDEZ CONCEDIDO EM 18/07/2014, CONF.DESPACHO DO C.A.RECAIDO S/N/863/BE/ADM/hc, DO B.EQUQDOR,18/07/2014</t>
  </si>
  <si>
    <t>FACILIDADE DE CEDENCIA DE LIQUIDEZ CONF/DESPACHO RECAIDO S/ N/S/Nº. DO BANCO EQUADOR SARL DTD DE 14/08/2014</t>
  </si>
  <si>
    <t>LIQUIDAÇÃO DE CEDENCA DE LIQUIDEZ CONCEDIDO EM 14/08/14 CONF.DESPACHO DO CA RECAIDOS/N/1014/BE/ADM/hc DO BE DE 14/08/14</t>
  </si>
  <si>
    <t>TRANSFERENCIA A/F ISLAND BANK C/DESPACHO DO C.A.RECAIDO S/N/175/IB/DG/HS/2012, DATADA DE 22/10/2012</t>
  </si>
  <si>
    <t>211420301 - ISLAND BANK, SA-STD-CONTA CORRENTE CAUCIONADA</t>
  </si>
  <si>
    <t>TRANSFERENCIA A/F ISLAND BANK SA C/DESPACHO DO C.A. RECAIDO S/N/175/IB/DG/HS/2012, DATADA DE 22/10/2012</t>
  </si>
  <si>
    <t>TRANSFERENCIA A/F ISLAND BANK SA C/DESPACHO DO C.A. RECAIDO S/N/175/IB/DG/2012, DATADA DE 22/10/2012</t>
  </si>
  <si>
    <t>TRANSFERENCIA A/F ISLAND C/DESPACHO DO C.A. RECAIDO S/N/175/IB/DG/HS/2012, DATADA DE 22/10/2012</t>
  </si>
  <si>
    <t>TRANSFERENCIA A/F ISLAND BANK SA C/DESPACHO DO C.A.RECAIDO S/N/075/IB/DG/HS/2013, DATADA DE 10/04/2013</t>
  </si>
  <si>
    <t>211420302 -  ISLAND BANK, SA-STD-CONTA CORRENTE CAUCIONADA-II</t>
  </si>
  <si>
    <t>LIQUIDAÇAO DO CREDITO CONCEDIDO AO ISLAND BANK EM 24/10/2012, C/N/175/IB/DG/HS/2012, DATADA DE 22/10/2012</t>
  </si>
  <si>
    <t>TRANSFERENCIA A/F ISLAND BANK SA C/DESPACHO DO C.A. RECAIDO S/N/075/IB/DG/HS/2013, DATADA DE 10/04/2013</t>
  </si>
  <si>
    <t>TRANSFERENCIA A/F ISLAND BANK SA C/N/081/IB/DG/HS/2013 DO ISLAND BANK SA, DATADA DE 19/04/2013</t>
  </si>
  <si>
    <t>TRANSFERENCIA A/ F ISLAND BANK SA C/N/081/IB/DG/HS/2013 DO ISLAND BANK SA DATADA DE 1904/2013</t>
  </si>
  <si>
    <t>TRANSFERENCIA A/F ISLAND BANK SA C/DESPACHO DO C.A.RECAIDO S/N/075/IB/DG/2013, DATADA DE 10/04/2013</t>
  </si>
  <si>
    <t>TRANSFERENCIA A/F ISLAND BANK SA C/DESPACHO DO C.A. RECAIDO S/N/04/INTERV/ISL/2013, DATADA DE 25/04/2013</t>
  </si>
  <si>
    <t>211420303 - ISLAND BANK, SA-STD CONTA CORRENTE CAUCIONADA-3</t>
  </si>
  <si>
    <t>LIQUIDAÇÃO DO CREDITO CONCEDIDO AO ISLAND BANK SA EM 10/04/2013, C/N/075/IB/DG/HS/2013 DATADA DE 10/04/2013</t>
  </si>
  <si>
    <t>TRANSFERENCIA A/F ISLAND BANK SA C/DESPACHO DO C.A. RECAIDO S/N/04/INTERV/ISL/2013, DO ISLAND BANK SA, DATADA DE 25/04/2013</t>
  </si>
  <si>
    <t>TRANSFERENCIA A/F ISLAND BANK C/DESPACHO DO C.A. RECAIDO S/N/04/INTERV/ISL/2013, DO ISLAND BANK SA DATADA DE 25/04/2013</t>
  </si>
  <si>
    <t>TRANSFERENCIA A/F ISLAND BANK SA CONFORME DESPACHO DO C.A. RECAIDO S//N/04/INTERV/ISL/2013, DATADA DE 25/04/2013</t>
  </si>
  <si>
    <t>TRANSFERENCIA A/F ISLAND BANK SA C/DESPACHO DO C.A.RECAIDO S/N/04/INTERV/ISL/2013, DATADA DE 25/04/2013</t>
  </si>
  <si>
    <t>TRANSFERENCIA A/F ISLAND BANK SA C/DESPACHO DO C.A. RECAIDO S/N/04/INTERV/ISL/2013, DATADA DE 05/04/2013</t>
  </si>
  <si>
    <t>TRANSFERENCIA A/F ISLAND BANK SA C/DESPACHO DO C.A. REACIDO S/N/04/INTERV/ISL/2013, DATADA DE 25/04/2013</t>
  </si>
  <si>
    <t>TRANSFERENCIA A/F ISLAND BANK SA C/DESPACHO DO C.A. RECAIDO S/N/04/INTERV/ISL/2013, DTD DE 25/04/2013</t>
  </si>
  <si>
    <t>TRANSFERENCIA A/F ISLAND BANK SA C/DESPACHO DO C.A.RECAIDO S/N/04/INTERV/ISL/2013, DTD 25/04/2013</t>
  </si>
  <si>
    <t>TRANSFERENCIA A/F ISLAND BANK C/DESPACHO DO C.A.RECAIDO S/N/04/INTERV/ISL/2013, DATADA DE 25/04/2013</t>
  </si>
  <si>
    <t>ANULAÇAO DA TRANSFENRENCIA A/F ISLAND BANK EFECTUADO INDEVIDAMENTE NESTA DATA</t>
  </si>
  <si>
    <t>TRANSFERENCIA A/F ISLAND BANK SA C/DESPACHO DO C.A. RECAIDO S/N/04/INTERV/ISL/2013, DTD 25/04/2013</t>
  </si>
  <si>
    <t>ESTORNO DA TRANSFERENCIA A/F ISLAND BANK SA EFECTUADO INDEVIDAMENTE NESTA DATA</t>
  </si>
  <si>
    <t>TRANSFERENCIA A/F ISLAND BANK STP C/DESPACHO DO C.A. RECAIDO S/N/04/INTERV/ISL/2013, DTD 25/04/2013</t>
  </si>
  <si>
    <t>TRANSFERENCIA A/F ISLAND BANK SA C/DESPACHO C.A.RECAIDO S/N/04/INTERV/ISL/2013, DTD 25/04/2013</t>
  </si>
  <si>
    <t>TRANSFERENCIA A/F ISLAND BANK SA C/DESPACHO DO C.A.RECAIDO S/N/04/INTERV/ISL/2013, DTD DE 25/04/2013</t>
  </si>
  <si>
    <t>TRANSFERENCIA A/F ISLAND BANK SA C/DESPACHO DO C.A. RECAIDO S/N/04/INTERV/ISL/2013, DTD 25/04/013</t>
  </si>
  <si>
    <t>TRANSFERENCIA A/F ISLAND BANK SA, C/DESPACHO DO C.A.RECAIDO S/N/04/INTERV/ISL/2013, DTD 25/04/2013</t>
  </si>
  <si>
    <t>TRANSFERENCIA A/F ISLAND BANK SAC/DESPACHO DO C.A.RECAIDOS/N/04/INTERV/ISL/2013, DTD DE25/04/2013</t>
  </si>
  <si>
    <t>TRANSFERENCIA A/F ISLAND BANK C/DESPACHO DO C.A.RECAIDO S/N/04/INTERV/ISL/2013, DTD 25/04/2013</t>
  </si>
  <si>
    <t>TRANSFERENCIA A/F ISLAND BANK SA C/DESPACHO C.A. RECAIDO S/N/04/INTERV/ISL/2013, DTD 25/04/2013</t>
  </si>
  <si>
    <t>TRANSFERENCIA A/F ISLAND BANK SA C/DESPACHO C.A. RECAIDO S/N/22/INTERV/ISL/2013, DTD 06/08/2013</t>
  </si>
  <si>
    <t>TRANSFERENCIA A/F ISLAND BANK SA C/DESPACHO DO C.A. RECAIDO S/N/22/INTERV/ISL/2013, DO ISLAND BANK SA, DTD 06/08/2013</t>
  </si>
  <si>
    <t>TRANSFERENCIA A/F ISLAND BANK SA C/DESPACHO DO C.A. RECAIDO S/N/22/INTERV/ISL/2013, DO ISLAND BANK SA DTD 06/08/2013</t>
  </si>
  <si>
    <t>TRANSFERENCIA A/F ISLAND BANK SA C/ DESPACHO DO C.A. RECAIDO S/N/22/INTERV/ISL/2013, DO ISLAND BANK SA DTD 06/08/2013</t>
  </si>
  <si>
    <t>TRANSFERENCIA A/F ISLAND BANK SA C/DESPACHO C.A. RECAIDO S/N/22/INTERV/ISL/2013, DO ISLAND BANK SA, DATADA DE 06/08/2013</t>
  </si>
  <si>
    <t>TRANSFERENCIA A/F ISLAND BANK SA C/DESPACHO C.A. RECAIDO S/N/22/INTERV/ISL/2013, DO ISLAND BANK SA, DTD DE 06/08/2013</t>
  </si>
  <si>
    <t>TRANSFERENCIA A/F ISLAND BANK SA C/DESPACHO C.A. RECAIDO S/N/22/INTERV/ISL/2013, DO ISLAND BANK SA, DTD 06/08/2013</t>
  </si>
  <si>
    <t>TRANSFERENCIA A/F ISLAND BANK SA C/DESPACHO C.A.RECAIDO S/N/22/INTERV/ISL/2013, DO ISLAND BANK SA DTD 06/08/2013</t>
  </si>
  <si>
    <t>TRANSFERENCIA A/F ISLAND BANK SA C/DESPACHO DO C.A.RECAIDO S/N/22/INTERV/ISL/2013, DO ISLAND BANK SA DTD 06/08/2013</t>
  </si>
  <si>
    <t>TRANSFERENCIA A/F ISLAND BANK SA C/DESPACHO DO C.A.RECAIDO S/N/022/INTERV/ISL/2013, DO ISLAND BAN KSA, DTD 06/08/2013</t>
  </si>
  <si>
    <t>TRANSFERENCIA A/F ISLAND BANK SA C/DESPACHO DO C.A. RECAIDO S/N/022/INTERV/ISL/2013, DO ISLAND BANK SA, DTD 06/08/2013</t>
  </si>
  <si>
    <t>TRANSFERENCIA A/F ISLAND BANK SA C/DESPACHO DO C.A.RECAIDO S/N/022/INTERV/ISL/2013, DO ISLAND BANK SA DTD 06/08/2013</t>
  </si>
  <si>
    <t>TRANSFERENCIA A/F ISLAND BANK SA C/DESPACHO DO C.A.RECAIDO S/N/27/INTERV/ISL/2013, DTD 25/09/2013</t>
  </si>
  <si>
    <t>TRANSFERENCIA A/F ISLAND BANK SA C/DESPACHO DO C.A. RECAIDO S/N27/INTERV/ISL/2013, DTD 25/09/2013</t>
  </si>
  <si>
    <t>TRANSFERENCIA A/F ISLAND BANK SA C/DESPACHO DO C.A. RECAIDO S/N/022/INTERV/ISL//2013, DO ISLAND BANK SA, DTD 06/08/2013</t>
  </si>
  <si>
    <t>TRANSFERENCIA A/F ISLAND BANK SA, C/DESPACHO DO C.A. RECAIDO S/N/27/INTERV/ISL/2013, DTD 25/12/2013</t>
  </si>
  <si>
    <t>TRANSFERENCIA A/F ISLAND BANK SA, C/DESPACHO DO C.A.RECAIDO S/N/27/INTERV/ISL/2013, DTD 25/12/2013</t>
  </si>
  <si>
    <t>TRANSFERENCIA A/F ISLAND BANK SA C/DESPACHO DO C.A. RECAIDO S/N/43/INTERV/ISL/2014 DTD 13/01/2014</t>
  </si>
  <si>
    <t>TRª. A/F  ISLAND BANK, SA, C/DESPACHO DO C.A.RECAIDO S/N/Rª.44/INTERV/ISL2014, DTD 06/02/2014</t>
  </si>
  <si>
    <t>TRANSFERENCIA A/F ISLAND BANK SA C/DESPACHO DO C.A. RECAIDO S/N/44/INTERV/ISL/2014 DTD 06/02/2014</t>
  </si>
  <si>
    <t>ESTORNO DA TRANSFERENCIA A/F ISLAND BANK C/DESPACHO DO C.A. RECAIDO S/N/44/INTERV/ISL/2014 EFECTUADA INDEVIDAMENTE NESTA DATA</t>
  </si>
  <si>
    <t>TRANSFERENCIA A/F ISLAND BANK SA C/DESPACHO S/N/44/INTERV/ISL/2014 DTD 06/02/2014</t>
  </si>
  <si>
    <t>TRANSFªDA  CONTA CONF. DESP. RECAIDO  S/  CARTA 448/BE/ADM/dm, DTD 06/05/2014 - LINHA DE CREDITO EXCEPCIONAL DE APOIO A TESOURARIA  - BANCO EQUADOR</t>
  </si>
  <si>
    <t>211420304 - BANCO EQUADOR (STD) - CONTA CORRENTE CAUCIONADA</t>
  </si>
  <si>
    <t>TRANS Fª. DA CONTA CONF. DESP. RECAIDO S/ CARTA 448/BE/ADM/dm, DTD 06/05/2014 - LINHA DE CREDITO EXCEPCIIONAL DE APOIO A TESOURARIA  - BANCO EQUADOR</t>
  </si>
  <si>
    <t>TRANSFª DA CONTA CONF. DESP. RECAIDO S/CARTA 448/BE/ADM/dm, DTD 06/05/2014 - LINHA DE CREDITO EXCEPCIONAL DE APOIO A TESOURARIA - BANCO EQUADOR</t>
  </si>
  <si>
    <t>TRª.1ª/2ª CONTA CONF.DESP.RECAIDO S/PARECER DA DSBS S/A SOLICITAÇAO DO ISLAND BANK C.INTERV.SOB.REF.09/INTERV/ISL/14 DTD 04/04/2014 E CONF. O CONTRATO CELEBRADO EM 24/04/2014 COM O BCSTP</t>
  </si>
  <si>
    <t>TRANSFª DA CONTA CONF. DESP. RECAIDO S/N/REFª477/BE/ADM/hc DO BANCO EQUADOR DTD DE 12/05/14 S/ LINHA DE CRED. EXCEPCIONAL DE APOIO A TESOURARIA-BANCO EQUADOR</t>
  </si>
  <si>
    <t>TRª.DA CONTA C/DESP.RECAIDO S/N/448/BE/ADM/hc DO BE DE 12/05/14 S/LINHA DE CRED.EXCEPCIONAL DE APOIO A TESOURARIA-BANCO EQUADOR</t>
  </si>
  <si>
    <t>Tª.CONTA C/DESP.RECAIDO S/N/448/BE/ADM/hc DO BE DE 12/05/2014 S/LINHA DE CRED.EXCEPCIONAL DE APOIO A TESOURARIA-BANCO EQUADOR</t>
  </si>
  <si>
    <t>TRª.DA CONTA C/DESPACHO S/N/448/BE/ADM/hc DO BE DE 12/05/14 S/LINHA DE CRED.EXCEPCIONAL DE APOIO A TESOURARIA BANCO EQUADOR</t>
  </si>
  <si>
    <t>TRªDA CONTA C/DESP.RECAIDO S/N/448/BE/ADM/hc DO BE DE 12/05/14 S/LINHA DE CRED.EXCEPCIONAL DE APOIO A TESOUROARIA BANCO EQUADOR</t>
  </si>
  <si>
    <t>TRªDA CONTA C/DESP.RECAIDO S/N/448/BE/ADM/hc DO BE DE 12/05/14 S/LINHA DE CRED EXCEPCIONAL DE APOIO A TESOURARIA BANCO EQUADOR</t>
  </si>
  <si>
    <t>TªCONTA C/DESP.RECAIDO S/N/448/BE/ADM/hc DO BE DE 12/05/2014 S/LINHA DE CRED.EXCEPCIONAL DE APOIO A TESOURARIA BANCO EQUADOR</t>
  </si>
  <si>
    <t>TRANSFªCONTA C/DESP/RECAIDO S/N/448/BE/ADM/hc DO BE DE 12/05/2014 S/LINHA DE CRED.EXCEPCIONAL DE APOIO A TESOURARIA - BANCO EQUADOR</t>
  </si>
  <si>
    <t>2112103 - INTERVENCAO DO B.C.E.</t>
  </si>
  <si>
    <t>2112106 - LINHA DE CREDITO-III-BANCO EQUADOR</t>
  </si>
  <si>
    <t>2112104 - LINHA CREDITO-BANCO EQUADOR</t>
  </si>
  <si>
    <t>2112105 - LINHA CREDITO - BANCO EQUADOR - 2012</t>
  </si>
  <si>
    <t>2112101 - BANCO INTERNACIONAL SAO TOME E PRINCIPE</t>
  </si>
  <si>
    <t>2112102 - BANCO COMERCIAL DE EQUADOR</t>
  </si>
  <si>
    <t>2117101 - SOC.GEST.SIST.PAG AUT.-SPAUT</t>
  </si>
  <si>
    <t>LANÇAMENTO  CREDITO CONCEDIDO A SPAUT-SOCIEDADE GESTORA DE SISTEMA DE PAGAMETOS AUTOMATICO CONFOR. CARTA APROVADA  PELO CONS. ADMINIST. DO BCSTP  EM 10/04/2012</t>
  </si>
  <si>
    <t>2117102 - SOC. GESTORA DO SIST. PAG.AUTOMATICOS-SPAUT</t>
  </si>
  <si>
    <t>PAGAMENTO DO CREDITO CONCEDIDO AO SPAUT SA, C/N/041/OPS/ENERGYBKSTP/2012, DO ENERGY BANK STP, DATADA DE 17/05/2012</t>
  </si>
  <si>
    <t>LINHA DE CREDITO CONCEDIDO AO SPAUT SA, CONF.DESPACHO CONSELHO ADMINISTRAÇÃO RECAIDO SOBRE A N/33/2012/SPAUT_CA_LS, DATADA DE 21/05/2012</t>
  </si>
  <si>
    <t>2117103 - SOCIEDADE GESTORA  SIST.PAG.AUTOMATICO - SPAUT</t>
  </si>
  <si>
    <t>LINHA DE CREDITO CONCEDIDO AO SPAUT SA, CONFORME DESPACHO CONSELHO ADMINISTRAÇÃO RECAIDO SOBRE A N/REFª51/2012 121008_AD_LS, DATADA DE 10/08/2012</t>
  </si>
  <si>
    <t>2117104 - SOCIEDADE GESTORA DO SISTEMA DE PAG.AUTOMATICOS</t>
  </si>
  <si>
    <t>AMORTIZAÇÃO PARCIAL DA LINHA DE CREDITO C/N/109/2012/SPAUT_CA_LS/EK/RM, DA SPAUT SA, DATADA DE 31/12/2012</t>
  </si>
  <si>
    <t>LINHA DE CREDITO CONCEDITO AO SPAUT, CONFORME DESPACHO DO CONSELHO ADMINISTRAÇAO DO BCSTP, RECAIDO SOBRE A N/REFª.15/2013/SPAUT_CA_LS, DATADA 12/02/2013</t>
  </si>
  <si>
    <t>2117105 - SOC. GESTORA DE SISTENA DE PAG. AUTOMÁTICOS-SPAUT</t>
  </si>
  <si>
    <t>CONCESSÃO DE CREDITO AO SPAUT SA CONF.DESPACHO DO C.A. DE 12/06/2013 RECAIDO S/N/52/2013 131605_AD_LS DTD 16/05/2013</t>
  </si>
  <si>
    <t>2117106 - SOC. GESTORA DE SISTENA DE PAG. AUTOMÁTICOS-SPAUT</t>
  </si>
  <si>
    <t>TRANSFERENCIA A/F SPAUT SA C/DESPACHO DO C.A. RECAIDO S/A N/161/2014/SPAUT _AE_CM DA SPAUT SA DATADA DE 09/12/2014</t>
  </si>
  <si>
    <t>2117107 - SOC. GESTORA DE SISTENA DE PAG. AUTOMÁTICOS-SPAUT</t>
  </si>
  <si>
    <t>MN</t>
  </si>
  <si>
    <t>ME</t>
  </si>
  <si>
    <t>Capital em Divida</t>
  </si>
  <si>
    <t>37.110.000.000,00</t>
  </si>
  <si>
    <t>Vertical Check</t>
  </si>
  <si>
    <t>Fonte:Banco Central de São Tomé e Princípe</t>
  </si>
  <si>
    <t xml:space="preserve">                            EMPRÉSTIMO AO SECTOR FINANCEIRO</t>
  </si>
  <si>
    <t>I TRIM-13</t>
  </si>
  <si>
    <t>II TRIM-13</t>
  </si>
  <si>
    <t>I SEM-13</t>
  </si>
  <si>
    <t>III TRIM-13</t>
  </si>
  <si>
    <t>IV TRIM-13</t>
  </si>
  <si>
    <t>I TRIM-14</t>
  </si>
  <si>
    <t>II TRIM-14</t>
  </si>
  <si>
    <t>1 SEM-14</t>
  </si>
  <si>
    <t>III TRIM-14</t>
  </si>
  <si>
    <t>IV TRIM-14</t>
  </si>
  <si>
    <t>II SEM-14</t>
  </si>
  <si>
    <t>ANO 2014</t>
  </si>
  <si>
    <t>ANO 2013</t>
  </si>
  <si>
    <t>I TRIM-15</t>
  </si>
  <si>
    <t>II TRIM-15</t>
  </si>
  <si>
    <t>III TRIM-15</t>
  </si>
  <si>
    <t>IVTRIM-15</t>
  </si>
  <si>
    <t>ANO -15</t>
  </si>
  <si>
    <t>I TRIM-16</t>
  </si>
  <si>
    <t>II TRIM-16</t>
  </si>
  <si>
    <t>III TRIM-16</t>
  </si>
  <si>
    <t>Milhões de Dobras</t>
  </si>
  <si>
    <r>
      <t xml:space="preserve">Moeda Nacional  │              </t>
    </r>
    <r>
      <rPr>
        <b/>
        <i/>
        <sz val="9"/>
        <color theme="1"/>
        <rFont val="Arial"/>
        <family val="2"/>
      </rPr>
      <t xml:space="preserve"> National currency</t>
    </r>
  </si>
  <si>
    <r>
      <t xml:space="preserve">Empréstimo Concedido │       </t>
    </r>
    <r>
      <rPr>
        <i/>
        <sz val="9"/>
        <color theme="0" tint="-0.34998626667073579"/>
        <rFont val="Arial"/>
        <family val="2"/>
      </rPr>
      <t>Loan Granted</t>
    </r>
  </si>
  <si>
    <r>
      <t xml:space="preserve">Reembolso │                       </t>
    </r>
    <r>
      <rPr>
        <sz val="9"/>
        <color theme="0" tint="-0.34998626667073579"/>
        <rFont val="Arial"/>
        <family val="2"/>
      </rPr>
      <t xml:space="preserve">  </t>
    </r>
    <r>
      <rPr>
        <i/>
        <sz val="9"/>
        <color theme="0" tint="-0.34998626667073579"/>
        <rFont val="Arial"/>
        <family val="2"/>
      </rPr>
      <t>Repayment</t>
    </r>
  </si>
  <si>
    <r>
      <t xml:space="preserve">Capital em Dívida│                       </t>
    </r>
    <r>
      <rPr>
        <sz val="9"/>
        <color theme="0" tint="-0.34998626667073579"/>
        <rFont val="Arial"/>
        <family val="2"/>
      </rPr>
      <t xml:space="preserve"> </t>
    </r>
    <r>
      <rPr>
        <i/>
        <sz val="9"/>
        <color theme="0" tint="-0.34998626667073579"/>
        <rFont val="Arial"/>
        <family val="2"/>
      </rPr>
      <t>Debt Capital</t>
    </r>
  </si>
  <si>
    <r>
      <t xml:space="preserve">Empréstimo Concedido │      </t>
    </r>
    <r>
      <rPr>
        <sz val="9"/>
        <color theme="0" tint="-0.34998626667073579"/>
        <rFont val="Arial"/>
        <family val="2"/>
      </rPr>
      <t xml:space="preserve"> </t>
    </r>
    <r>
      <rPr>
        <i/>
        <sz val="9"/>
        <color theme="0" tint="-0.34998626667073579"/>
        <rFont val="Arial"/>
        <family val="2"/>
      </rPr>
      <t>Loan Granted</t>
    </r>
  </si>
  <si>
    <r>
      <t xml:space="preserve">Reembolso │                        </t>
    </r>
    <r>
      <rPr>
        <sz val="9"/>
        <color theme="0" tint="-0.34998626667073579"/>
        <rFont val="Arial"/>
        <family val="2"/>
      </rPr>
      <t xml:space="preserve"> </t>
    </r>
    <r>
      <rPr>
        <i/>
        <sz val="9"/>
        <color theme="0" tint="-0.34998626667073579"/>
        <rFont val="Arial"/>
        <family val="2"/>
      </rPr>
      <t>Repayment</t>
    </r>
  </si>
  <si>
    <r>
      <t xml:space="preserve">Capital em Dívida│                        </t>
    </r>
    <r>
      <rPr>
        <i/>
        <sz val="9"/>
        <color theme="0" tint="-0.34998626667073579"/>
        <rFont val="Arial"/>
        <family val="2"/>
      </rPr>
      <t>Debt Capital</t>
    </r>
  </si>
  <si>
    <t>Moeda Estrangeira │              Foreign currency</t>
  </si>
  <si>
    <t xml:space="preserve">TOTAL </t>
  </si>
  <si>
    <t>Fonte │Source:Banco Central de São Tomé e Princípe</t>
  </si>
  <si>
    <t>IVTRIM-16</t>
  </si>
  <si>
    <t>ANO -16</t>
  </si>
  <si>
    <t>Capital em Dívida*</t>
  </si>
  <si>
    <t>* Posições em fim de período</t>
  </si>
  <si>
    <t>I TRIM-17</t>
  </si>
  <si>
    <t>Em Milhões de Dobras</t>
  </si>
  <si>
    <t>II TRIM-17</t>
  </si>
  <si>
    <r>
      <t xml:space="preserve">Capital em Dívida </t>
    </r>
    <r>
      <rPr>
        <i/>
        <sz val="10"/>
        <color theme="1"/>
        <rFont val="Arial"/>
        <family val="2"/>
      </rPr>
      <t>(Posição em fim de período)</t>
    </r>
  </si>
  <si>
    <r>
      <rPr>
        <b/>
        <sz val="8"/>
        <rFont val="Arial"/>
        <family val="2"/>
      </rPr>
      <t>Fonte</t>
    </r>
    <r>
      <rPr>
        <sz val="8"/>
        <rFont val="Arial"/>
        <family val="2"/>
      </rPr>
      <t>:Banco Central de São Tomé e Princípe</t>
    </r>
  </si>
  <si>
    <t>III TRIM-17</t>
  </si>
  <si>
    <t>IV TRIM-17</t>
  </si>
  <si>
    <t>ANO -17</t>
  </si>
  <si>
    <t>I TRIM-18</t>
  </si>
  <si>
    <t>II TRIM-18</t>
  </si>
  <si>
    <t>(Milhões de Db)</t>
  </si>
  <si>
    <t>*Nos termos do artigo 4º. do Decreto-lei nr.15/2017 da Reforma Monetária, a estatística passa a ter designação Db</t>
  </si>
  <si>
    <t>III TRIM-18</t>
  </si>
  <si>
    <t>IV TRIM-18</t>
  </si>
  <si>
    <t>ANO -18</t>
  </si>
  <si>
    <t>I TRIM-19</t>
  </si>
  <si>
    <t>II TRIM-19</t>
  </si>
  <si>
    <t>III TRIM-19</t>
  </si>
  <si>
    <t>IV TRIM-19</t>
  </si>
  <si>
    <t>I TRIM-20</t>
  </si>
  <si>
    <t>II TRIM-20</t>
  </si>
  <si>
    <t>III TRIM-20</t>
  </si>
  <si>
    <t>IV TRIM-20</t>
  </si>
  <si>
    <t>I TRIM-21</t>
  </si>
  <si>
    <t>II TRIM-21</t>
  </si>
  <si>
    <t>III TRIM-21</t>
  </si>
  <si>
    <t>I TRIM-22</t>
  </si>
  <si>
    <t>II TRIM-22</t>
  </si>
  <si>
    <t>IV TRIM-21</t>
  </si>
  <si>
    <t>III TRIM-22</t>
  </si>
  <si>
    <t>IV TRIM-22</t>
  </si>
  <si>
    <t>I TRIM-23</t>
  </si>
  <si>
    <t>II TRIM-23</t>
  </si>
  <si>
    <t>III TRIM-23</t>
  </si>
  <si>
    <t>IV TRIM-23</t>
  </si>
  <si>
    <t>I TRIM-24</t>
  </si>
  <si>
    <t>II TRIM-24</t>
  </si>
  <si>
    <t>III TRIM-24</t>
  </si>
  <si>
    <t>IV TRIM-24</t>
  </si>
  <si>
    <t>I TRIM-25</t>
  </si>
  <si>
    <t>II TRIM-25</t>
  </si>
  <si>
    <t>III TRIM-25</t>
  </si>
  <si>
    <t>IV TRIM-25</t>
  </si>
  <si>
    <t>I TRIM-26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</si>
</sst>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0_ ;\-#,##0.00\ "/>
  </numFmts>
  <fonts count="4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ourier New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Arial"/>
      <family val="2"/>
    </font>
    <font>
      <sz val="10"/>
      <color indexed="8"/>
      <name val="Calibri"/>
      <family val="2"/>
    </font>
    <font>
      <b/>
      <sz val="10"/>
      <color indexed="8"/>
      <name val="Courier New"/>
      <family val="3"/>
    </font>
    <font>
      <b/>
      <sz val="9"/>
      <color indexed="8"/>
      <name val="Courier New"/>
      <family val="3"/>
    </font>
    <font>
      <sz val="7"/>
      <color indexed="8"/>
      <name val="Courier New"/>
      <family val="3"/>
    </font>
    <font>
      <sz val="8"/>
      <color indexed="8"/>
      <name val="Courier New"/>
      <family val="3"/>
    </font>
    <font>
      <sz val="7"/>
      <name val="Courier New"/>
      <family val="3"/>
    </font>
    <font>
      <b/>
      <sz val="7"/>
      <color indexed="8"/>
      <name val="Courier New"/>
      <family val="3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i/>
      <sz val="8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Courier"/>
      <family val="3"/>
    </font>
    <font>
      <b/>
      <i/>
      <sz val="9"/>
      <color theme="1"/>
      <name val="Arial"/>
      <family val="2"/>
    </font>
    <font>
      <i/>
      <sz val="9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sz val="16"/>
      <color rgb="FFCB9B51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B9B5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34" fillId="0" borderId="0"/>
    <xf numFmtId="0" fontId="38" fillId="0" borderId="0"/>
    <xf numFmtId="0" fontId="38" fillId="0" borderId="0"/>
  </cellStyleXfs>
  <cellXfs count="238">
    <xf numFmtId="0" fontId="0" fillId="0" borderId="0" xfId="0"/>
    <xf numFmtId="0" fontId="7" fillId="2" borderId="0" xfId="0" applyFont="1" applyFill="1"/>
    <xf numFmtId="0" fontId="0" fillId="2" borderId="1" xfId="0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0" borderId="3" xfId="0" applyFont="1" applyFill="1" applyBorder="1" applyAlignment="1">
      <alignment vertical="center"/>
    </xf>
    <xf numFmtId="0" fontId="7" fillId="2" borderId="3" xfId="0" applyFont="1" applyFill="1" applyBorder="1"/>
    <xf numFmtId="0" fontId="7" fillId="2" borderId="4" xfId="0" applyFont="1" applyFill="1" applyBorder="1"/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/>
    <xf numFmtId="0" fontId="0" fillId="0" borderId="0" xfId="0" applyFill="1"/>
    <xf numFmtId="0" fontId="0" fillId="3" borderId="0" xfId="0" applyFill="1"/>
    <xf numFmtId="2" fontId="0" fillId="0" borderId="0" xfId="0" applyNumberFormat="1" applyFill="1"/>
    <xf numFmtId="0" fontId="15" fillId="0" borderId="0" xfId="0" applyFont="1" applyFill="1" applyBorder="1" applyAlignment="1">
      <alignment horizontal="left" vertical="center"/>
    </xf>
    <xf numFmtId="4" fontId="0" fillId="0" borderId="0" xfId="0" applyNumberFormat="1"/>
    <xf numFmtId="0" fontId="16" fillId="0" borderId="0" xfId="0" applyFont="1" applyAlignment="1" applyProtection="1">
      <alignment horizontal="left" vertical="top" wrapText="1"/>
    </xf>
    <xf numFmtId="0" fontId="17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4" fontId="17" fillId="0" borderId="0" xfId="0" applyNumberFormat="1" applyFont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 vertical="center" wrapText="1"/>
    </xf>
    <xf numFmtId="4" fontId="19" fillId="0" borderId="0" xfId="0" applyNumberFormat="1" applyFont="1" applyAlignment="1" applyProtection="1">
      <alignment horizontal="right" vertical="center" wrapText="1"/>
    </xf>
    <xf numFmtId="14" fontId="19" fillId="0" borderId="0" xfId="0" applyNumberFormat="1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right" vertical="center" wrapText="1"/>
    </xf>
    <xf numFmtId="4" fontId="20" fillId="0" borderId="0" xfId="0" applyNumberFormat="1" applyFont="1" applyAlignment="1" applyProtection="1">
      <alignment horizontal="right" vertical="center" wrapText="1"/>
    </xf>
    <xf numFmtId="0" fontId="16" fillId="0" borderId="0" xfId="0" applyFont="1" applyAlignment="1" applyProtection="1">
      <alignment horizontal="right" vertical="top" wrapText="1"/>
    </xf>
    <xf numFmtId="4" fontId="16" fillId="0" borderId="0" xfId="0" applyNumberFormat="1" applyFont="1" applyAlignment="1" applyProtection="1">
      <alignment horizontal="left" vertical="top" wrapText="1"/>
    </xf>
    <xf numFmtId="0" fontId="14" fillId="0" borderId="0" xfId="0" applyFont="1"/>
    <xf numFmtId="0" fontId="14" fillId="0" borderId="6" xfId="0" applyFont="1" applyBorder="1"/>
    <xf numFmtId="17" fontId="14" fillId="0" borderId="6" xfId="0" applyNumberFormat="1" applyFont="1" applyBorder="1"/>
    <xf numFmtId="0" fontId="18" fillId="0" borderId="7" xfId="0" applyFont="1" applyFill="1" applyBorder="1" applyAlignment="1" applyProtection="1">
      <alignment horizontal="left" vertical="center"/>
    </xf>
    <xf numFmtId="0" fontId="14" fillId="0" borderId="7" xfId="0" applyFont="1" applyBorder="1"/>
    <xf numFmtId="0" fontId="18" fillId="0" borderId="7" xfId="0" applyFont="1" applyFill="1" applyBorder="1" applyAlignment="1" applyProtection="1">
      <alignment horizontal="left" vertical="center" wrapText="1"/>
    </xf>
    <xf numFmtId="4" fontId="14" fillId="0" borderId="7" xfId="0" applyNumberFormat="1" applyFont="1" applyBorder="1"/>
    <xf numFmtId="166" fontId="17" fillId="0" borderId="0" xfId="1" applyNumberFormat="1" applyFont="1" applyAlignment="1" applyProtection="1">
      <alignment horizontal="center" vertical="center" wrapText="1"/>
    </xf>
    <xf numFmtId="166" fontId="19" fillId="0" borderId="0" xfId="1" applyNumberFormat="1" applyFont="1" applyAlignment="1" applyProtection="1">
      <alignment horizontal="right" vertical="center" wrapText="1"/>
    </xf>
    <xf numFmtId="166" fontId="19" fillId="0" borderId="0" xfId="1" applyNumberFormat="1" applyFont="1" applyAlignment="1" applyProtection="1">
      <alignment horizontal="center" vertical="center" wrapText="1"/>
    </xf>
    <xf numFmtId="166" fontId="20" fillId="0" borderId="0" xfId="1" applyNumberFormat="1" applyFont="1" applyAlignment="1" applyProtection="1">
      <alignment horizontal="right" vertical="center" wrapText="1"/>
    </xf>
    <xf numFmtId="164" fontId="0" fillId="0" borderId="0" xfId="1" applyFont="1"/>
    <xf numFmtId="166" fontId="14" fillId="0" borderId="7" xfId="0" applyNumberFormat="1" applyFont="1" applyBorder="1"/>
    <xf numFmtId="17" fontId="14" fillId="0" borderId="6" xfId="0" applyNumberFormat="1" applyFont="1" applyFill="1" applyBorder="1"/>
    <xf numFmtId="2" fontId="17" fillId="0" borderId="0" xfId="0" applyNumberFormat="1" applyFont="1" applyAlignment="1" applyProtection="1">
      <alignment horizontal="center" vertical="center" wrapText="1"/>
    </xf>
    <xf numFmtId="2" fontId="19" fillId="0" borderId="0" xfId="0" applyNumberFormat="1" applyFont="1" applyAlignment="1" applyProtection="1">
      <alignment horizontal="right" vertical="center" wrapText="1"/>
    </xf>
    <xf numFmtId="2" fontId="21" fillId="0" borderId="0" xfId="0" applyNumberFormat="1" applyFont="1" applyAlignment="1" applyProtection="1">
      <alignment horizontal="right" vertical="center" wrapText="1"/>
    </xf>
    <xf numFmtId="2" fontId="21" fillId="0" borderId="0" xfId="0" applyNumberFormat="1" applyFont="1" applyAlignment="1" applyProtection="1">
      <alignment horizontal="right" vertical="center"/>
    </xf>
    <xf numFmtId="2" fontId="22" fillId="0" borderId="0" xfId="0" applyNumberFormat="1" applyFont="1" applyAlignment="1" applyProtection="1">
      <alignment horizontal="right" vertical="center" wrapText="1"/>
    </xf>
    <xf numFmtId="2" fontId="22" fillId="0" borderId="0" xfId="0" applyNumberFormat="1" applyFont="1" applyAlignment="1" applyProtection="1">
      <alignment horizontal="right" vertical="center"/>
    </xf>
    <xf numFmtId="2" fontId="19" fillId="0" borderId="0" xfId="0" applyNumberFormat="1" applyFont="1" applyAlignment="1" applyProtection="1">
      <alignment horizontal="right" vertical="center"/>
    </xf>
    <xf numFmtId="2" fontId="20" fillId="0" borderId="0" xfId="0" applyNumberFormat="1" applyFont="1" applyAlignment="1" applyProtection="1">
      <alignment horizontal="right" vertical="center" wrapText="1"/>
    </xf>
    <xf numFmtId="2" fontId="16" fillId="0" borderId="0" xfId="0" applyNumberFormat="1" applyFont="1" applyAlignment="1" applyProtection="1">
      <alignment horizontal="left" vertical="top" wrapText="1"/>
    </xf>
    <xf numFmtId="2" fontId="0" fillId="0" borderId="0" xfId="0" applyNumberFormat="1"/>
    <xf numFmtId="2" fontId="0" fillId="0" borderId="0" xfId="0" applyNumberFormat="1" applyAlignment="1"/>
    <xf numFmtId="17" fontId="14" fillId="0" borderId="6" xfId="0" applyNumberFormat="1" applyFont="1" applyBorder="1" applyAlignment="1"/>
    <xf numFmtId="2" fontId="14" fillId="0" borderId="7" xfId="0" applyNumberFormat="1" applyFont="1" applyBorder="1"/>
    <xf numFmtId="4" fontId="14" fillId="0" borderId="7" xfId="0" applyNumberFormat="1" applyFont="1" applyBorder="1" applyAlignment="1"/>
    <xf numFmtId="0" fontId="19" fillId="0" borderId="0" xfId="0" applyNumberFormat="1" applyFont="1" applyAlignment="1" applyProtection="1">
      <alignment horizontal="right" vertical="center" wrapText="1"/>
    </xf>
    <xf numFmtId="2" fontId="19" fillId="4" borderId="0" xfId="0" applyNumberFormat="1" applyFont="1" applyFill="1" applyAlignment="1" applyProtection="1">
      <alignment horizontal="right" vertical="center" wrapText="1"/>
    </xf>
    <xf numFmtId="0" fontId="22" fillId="0" borderId="0" xfId="0" applyNumberFormat="1" applyFont="1" applyAlignment="1" applyProtection="1">
      <alignment horizontal="right" vertical="center" wrapText="1"/>
    </xf>
    <xf numFmtId="2" fontId="23" fillId="0" borderId="0" xfId="0" applyNumberFormat="1" applyFont="1" applyAlignment="1" applyProtection="1">
      <alignment horizontal="left" vertical="top" wrapText="1"/>
    </xf>
    <xf numFmtId="0" fontId="20" fillId="0" borderId="0" xfId="0" applyNumberFormat="1" applyFont="1" applyAlignment="1" applyProtection="1">
      <alignment horizontal="right" vertical="center" wrapText="1"/>
    </xf>
    <xf numFmtId="2" fontId="16" fillId="0" borderId="0" xfId="0" applyNumberFormat="1" applyFont="1" applyAlignment="1" applyProtection="1">
      <alignment horizontal="right" vertical="top" wrapText="1"/>
    </xf>
    <xf numFmtId="0" fontId="14" fillId="0" borderId="6" xfId="0" applyFont="1" applyFill="1" applyBorder="1"/>
    <xf numFmtId="164" fontId="18" fillId="0" borderId="7" xfId="1" applyFont="1" applyFill="1" applyBorder="1" applyAlignment="1" applyProtection="1">
      <alignment horizontal="left" vertical="center"/>
    </xf>
    <xf numFmtId="164" fontId="14" fillId="0" borderId="7" xfId="1" applyFont="1" applyFill="1" applyBorder="1"/>
    <xf numFmtId="164" fontId="18" fillId="0" borderId="7" xfId="1" applyFont="1" applyFill="1" applyBorder="1" applyAlignment="1" applyProtection="1">
      <alignment horizontal="left" vertical="center" wrapText="1"/>
    </xf>
    <xf numFmtId="164" fontId="0" fillId="0" borderId="0" xfId="1" applyFont="1" applyFill="1"/>
    <xf numFmtId="17" fontId="0" fillId="0" borderId="6" xfId="0" applyNumberFormat="1" applyBorder="1"/>
    <xf numFmtId="0" fontId="3" fillId="0" borderId="7" xfId="0" applyFont="1" applyFill="1" applyBorder="1" applyAlignment="1" applyProtection="1">
      <alignment horizontal="left" vertical="center"/>
    </xf>
    <xf numFmtId="0" fontId="0" fillId="0" borderId="7" xfId="0" applyBorder="1"/>
    <xf numFmtId="0" fontId="5" fillId="0" borderId="7" xfId="0" applyFont="1" applyBorder="1"/>
    <xf numFmtId="0" fontId="3" fillId="0" borderId="7" xfId="0" applyFont="1" applyFill="1" applyBorder="1" applyAlignment="1" applyProtection="1">
      <alignment horizontal="left" vertical="center" wrapText="1"/>
    </xf>
    <xf numFmtId="0" fontId="5" fillId="0" borderId="0" xfId="0" applyFont="1"/>
    <xf numFmtId="165" fontId="0" fillId="0" borderId="7" xfId="0" applyNumberFormat="1" applyBorder="1"/>
    <xf numFmtId="0" fontId="0" fillId="0" borderId="8" xfId="0" applyBorder="1"/>
    <xf numFmtId="4" fontId="5" fillId="0" borderId="0" xfId="0" applyNumberFormat="1" applyFont="1"/>
    <xf numFmtId="0" fontId="5" fillId="0" borderId="6" xfId="0" applyFont="1" applyBorder="1"/>
    <xf numFmtId="0" fontId="5" fillId="0" borderId="0" xfId="0" applyFont="1" applyFill="1" applyBorder="1"/>
    <xf numFmtId="0" fontId="13" fillId="5" borderId="3" xfId="0" applyFont="1" applyFill="1" applyBorder="1" applyAlignment="1">
      <alignment horizontal="left" vertical="center" indent="2"/>
    </xf>
    <xf numFmtId="0" fontId="12" fillId="5" borderId="3" xfId="0" applyFont="1" applyFill="1" applyBorder="1" applyAlignment="1">
      <alignment horizontal="left" vertical="center" indent="2"/>
    </xf>
    <xf numFmtId="0" fontId="12" fillId="5" borderId="5" xfId="0" applyFont="1" applyFill="1" applyBorder="1" applyAlignment="1">
      <alignment horizontal="left" vertical="center" indent="2"/>
    </xf>
    <xf numFmtId="0" fontId="25" fillId="0" borderId="0" xfId="0" applyFont="1" applyFill="1" applyBorder="1"/>
    <xf numFmtId="0" fontId="12" fillId="5" borderId="3" xfId="0" applyFont="1" applyFill="1" applyBorder="1" applyAlignment="1"/>
    <xf numFmtId="4" fontId="12" fillId="2" borderId="0" xfId="0" applyNumberFormat="1" applyFont="1" applyFill="1" applyBorder="1" applyAlignment="1">
      <alignment horizontal="center" vertical="center"/>
    </xf>
    <xf numFmtId="4" fontId="13" fillId="2" borderId="0" xfId="0" applyNumberFormat="1" applyFont="1" applyFill="1" applyBorder="1" applyAlignment="1">
      <alignment horizontal="right" vertical="center"/>
    </xf>
    <xf numFmtId="4" fontId="13" fillId="2" borderId="0" xfId="0" applyNumberFormat="1" applyFont="1" applyFill="1" applyBorder="1"/>
    <xf numFmtId="0" fontId="12" fillId="5" borderId="3" xfId="0" applyFont="1" applyFill="1" applyBorder="1" applyAlignment="1">
      <alignment horizontal="left" indent="4"/>
    </xf>
    <xf numFmtId="4" fontId="13" fillId="2" borderId="4" xfId="0" applyNumberFormat="1" applyFont="1" applyFill="1" applyBorder="1"/>
    <xf numFmtId="0" fontId="26" fillId="5" borderId="3" xfId="0" applyFont="1" applyFill="1" applyBorder="1" applyAlignment="1">
      <alignment horizontal="right"/>
    </xf>
    <xf numFmtId="17" fontId="13" fillId="2" borderId="0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7" fontId="13" fillId="5" borderId="2" xfId="0" applyNumberFormat="1" applyFont="1" applyFill="1" applyBorder="1" applyAlignment="1">
      <alignment horizontal="right" vertical="center"/>
    </xf>
    <xf numFmtId="17" fontId="24" fillId="0" borderId="6" xfId="0" applyNumberFormat="1" applyFont="1" applyBorder="1"/>
    <xf numFmtId="0" fontId="3" fillId="0" borderId="10" xfId="0" applyFont="1" applyFill="1" applyBorder="1" applyAlignment="1" applyProtection="1">
      <alignment horizontal="left" vertical="center" wrapText="1"/>
    </xf>
    <xf numFmtId="165" fontId="0" fillId="0" borderId="10" xfId="0" applyNumberFormat="1" applyBorder="1"/>
    <xf numFmtId="4" fontId="0" fillId="0" borderId="8" xfId="0" applyNumberFormat="1" applyBorder="1"/>
    <xf numFmtId="0" fontId="0" fillId="0" borderId="10" xfId="0" applyBorder="1"/>
    <xf numFmtId="0" fontId="24" fillId="0" borderId="9" xfId="0" applyFont="1" applyBorder="1"/>
    <xf numFmtId="4" fontId="24" fillId="0" borderId="9" xfId="0" applyNumberFormat="1" applyFont="1" applyBorder="1"/>
    <xf numFmtId="0" fontId="28" fillId="0" borderId="9" xfId="0" applyFont="1" applyBorder="1"/>
    <xf numFmtId="0" fontId="6" fillId="0" borderId="8" xfId="0" applyFont="1" applyBorder="1"/>
    <xf numFmtId="4" fontId="7" fillId="2" borderId="0" xfId="0" applyNumberFormat="1" applyFont="1" applyFill="1"/>
    <xf numFmtId="0" fontId="7" fillId="2" borderId="11" xfId="0" applyFont="1" applyFill="1" applyBorder="1"/>
    <xf numFmtId="0" fontId="7" fillId="2" borderId="12" xfId="0" applyFont="1" applyFill="1" applyBorder="1"/>
    <xf numFmtId="0" fontId="7" fillId="2" borderId="13" xfId="0" applyFont="1" applyFill="1" applyBorder="1"/>
    <xf numFmtId="17" fontId="13" fillId="5" borderId="11" xfId="0" applyNumberFormat="1" applyFont="1" applyFill="1" applyBorder="1" applyAlignment="1">
      <alignment horizontal="right" vertical="center"/>
    </xf>
    <xf numFmtId="17" fontId="13" fillId="2" borderId="12" xfId="0" applyNumberFormat="1" applyFont="1" applyFill="1" applyBorder="1" applyAlignment="1">
      <alignment horizontal="center" vertical="center"/>
    </xf>
    <xf numFmtId="4" fontId="12" fillId="2" borderId="12" xfId="0" applyNumberFormat="1" applyFont="1" applyFill="1" applyBorder="1" applyAlignment="1">
      <alignment horizontal="center" vertical="center"/>
    </xf>
    <xf numFmtId="4" fontId="13" fillId="2" borderId="12" xfId="0" applyNumberFormat="1" applyFont="1" applyFill="1" applyBorder="1" applyAlignment="1">
      <alignment horizontal="right" vertical="center"/>
    </xf>
    <xf numFmtId="4" fontId="13" fillId="2" borderId="12" xfId="0" applyNumberFormat="1" applyFont="1" applyFill="1" applyBorder="1"/>
    <xf numFmtId="4" fontId="13" fillId="2" borderId="13" xfId="0" applyNumberFormat="1" applyFont="1" applyFill="1" applyBorder="1"/>
    <xf numFmtId="0" fontId="29" fillId="0" borderId="0" xfId="0" applyFont="1"/>
    <xf numFmtId="4" fontId="29" fillId="0" borderId="0" xfId="0" applyNumberFormat="1" applyFont="1"/>
    <xf numFmtId="0" fontId="16" fillId="3" borderId="0" xfId="0" applyFont="1" applyFill="1" applyAlignment="1" applyProtection="1">
      <alignment horizontal="left" vertical="top" wrapText="1"/>
    </xf>
    <xf numFmtId="14" fontId="19" fillId="3" borderId="0" xfId="0" applyNumberFormat="1" applyFont="1" applyFill="1" applyAlignment="1" applyProtection="1">
      <alignment horizontal="left" vertical="center" wrapText="1"/>
    </xf>
    <xf numFmtId="0" fontId="19" fillId="3" borderId="0" xfId="0" applyFont="1" applyFill="1" applyAlignment="1" applyProtection="1">
      <alignment horizontal="left" vertical="center" wrapText="1"/>
    </xf>
    <xf numFmtId="0" fontId="20" fillId="3" borderId="0" xfId="0" applyFont="1" applyFill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right" vertical="center" wrapText="1"/>
    </xf>
    <xf numFmtId="2" fontId="19" fillId="3" borderId="0" xfId="0" applyNumberFormat="1" applyFont="1" applyFill="1" applyAlignment="1" applyProtection="1">
      <alignment horizontal="right" vertical="center" wrapText="1"/>
    </xf>
    <xf numFmtId="0" fontId="30" fillId="5" borderId="1" xfId="0" applyFont="1" applyFill="1" applyBorder="1" applyAlignment="1">
      <alignment horizontal="center" vertical="center"/>
    </xf>
    <xf numFmtId="17" fontId="0" fillId="0" borderId="15" xfId="0" applyNumberFormat="1" applyBorder="1"/>
    <xf numFmtId="0" fontId="0" fillId="0" borderId="16" xfId="0" applyBorder="1"/>
    <xf numFmtId="4" fontId="24" fillId="0" borderId="14" xfId="0" applyNumberFormat="1" applyFont="1" applyBorder="1"/>
    <xf numFmtId="0" fontId="0" fillId="0" borderId="17" xfId="0" applyBorder="1"/>
    <xf numFmtId="0" fontId="0" fillId="0" borderId="18" xfId="0" applyBorder="1"/>
    <xf numFmtId="4" fontId="0" fillId="0" borderId="19" xfId="0" applyNumberFormat="1" applyBorder="1"/>
    <xf numFmtId="4" fontId="31" fillId="0" borderId="0" xfId="0" applyNumberFormat="1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right" vertical="center"/>
    </xf>
    <xf numFmtId="0" fontId="0" fillId="0" borderId="0" xfId="0" applyBorder="1"/>
    <xf numFmtId="4" fontId="0" fillId="0" borderId="7" xfId="0" applyNumberFormat="1" applyBorder="1"/>
    <xf numFmtId="4" fontId="24" fillId="0" borderId="7" xfId="0" applyNumberFormat="1" applyFont="1" applyBorder="1"/>
    <xf numFmtId="4" fontId="5" fillId="0" borderId="0" xfId="0" applyNumberFormat="1" applyFont="1" applyBorder="1"/>
    <xf numFmtId="0" fontId="5" fillId="0" borderId="0" xfId="0" applyFont="1" applyBorder="1"/>
    <xf numFmtId="4" fontId="0" fillId="0" borderId="0" xfId="0" applyNumberFormat="1" applyBorder="1"/>
    <xf numFmtId="4" fontId="29" fillId="0" borderId="0" xfId="0" applyNumberFormat="1" applyFont="1" applyBorder="1"/>
    <xf numFmtId="4" fontId="7" fillId="2" borderId="0" xfId="0" applyNumberFormat="1" applyFont="1" applyFill="1" applyBorder="1"/>
    <xf numFmtId="4" fontId="0" fillId="0" borderId="16" xfId="0" applyNumberFormat="1" applyBorder="1"/>
    <xf numFmtId="0" fontId="12" fillId="2" borderId="0" xfId="2" applyFont="1" applyFill="1" applyBorder="1" applyAlignment="1">
      <alignment horizontal="left" indent="1"/>
    </xf>
    <xf numFmtId="17" fontId="13" fillId="5" borderId="0" xfId="0" applyNumberFormat="1" applyFont="1" applyFill="1" applyBorder="1" applyAlignment="1">
      <alignment horizontal="right" vertical="center"/>
    </xf>
    <xf numFmtId="0" fontId="7" fillId="2" borderId="8" xfId="0" applyFont="1" applyFill="1" applyBorder="1"/>
    <xf numFmtId="4" fontId="12" fillId="2" borderId="6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8" fillId="0" borderId="0" xfId="0" applyFont="1" applyFill="1" applyBorder="1" applyAlignment="1">
      <alignment vertical="center"/>
    </xf>
    <xf numFmtId="17" fontId="12" fillId="0" borderId="7" xfId="2" applyNumberFormat="1" applyFont="1" applyFill="1" applyBorder="1" applyAlignment="1">
      <alignment horizontal="right" vertical="center"/>
    </xf>
    <xf numFmtId="0" fontId="7" fillId="2" borderId="20" xfId="0" applyFont="1" applyFill="1" applyBorder="1"/>
    <xf numFmtId="0" fontId="13" fillId="2" borderId="0" xfId="2" applyFont="1" applyFill="1" applyBorder="1" applyAlignment="1">
      <alignment horizontal="left" wrapText="1" indent="3"/>
    </xf>
    <xf numFmtId="4" fontId="13" fillId="2" borderId="0" xfId="0" applyNumberFormat="1" applyFont="1" applyFill="1" applyBorder="1" applyAlignment="1">
      <alignment horizontal="right"/>
    </xf>
    <xf numFmtId="4" fontId="32" fillId="0" borderId="0" xfId="0" applyNumberFormat="1" applyFont="1" applyFill="1" applyBorder="1" applyAlignment="1">
      <alignment horizontal="right"/>
    </xf>
    <xf numFmtId="0" fontId="12" fillId="2" borderId="0" xfId="2" applyFont="1" applyFill="1" applyBorder="1" applyAlignment="1">
      <alignment horizontal="left" wrapText="1" indent="1"/>
    </xf>
    <xf numFmtId="0" fontId="13" fillId="2" borderId="8" xfId="2" applyFont="1" applyFill="1" applyBorder="1" applyAlignment="1">
      <alignment horizontal="left" wrapText="1" indent="3"/>
    </xf>
    <xf numFmtId="4" fontId="12" fillId="2" borderId="0" xfId="0" applyNumberFormat="1" applyFont="1" applyFill="1" applyBorder="1" applyAlignment="1">
      <alignment horizontal="center"/>
    </xf>
    <xf numFmtId="4" fontId="13" fillId="2" borderId="8" xfId="0" applyNumberFormat="1" applyFont="1" applyFill="1" applyBorder="1" applyAlignment="1">
      <alignment horizontal="right" vertical="center"/>
    </xf>
    <xf numFmtId="4" fontId="13" fillId="2" borderId="8" xfId="0" applyNumberFormat="1" applyFont="1" applyFill="1" applyBorder="1" applyAlignment="1">
      <alignment horizontal="right"/>
    </xf>
    <xf numFmtId="4" fontId="32" fillId="0" borderId="8" xfId="0" applyNumberFormat="1" applyFont="1" applyFill="1" applyBorder="1" applyAlignment="1">
      <alignment horizontal="right"/>
    </xf>
    <xf numFmtId="0" fontId="9" fillId="2" borderId="12" xfId="0" applyFont="1" applyFill="1" applyBorder="1" applyAlignment="1">
      <alignment vertical="center"/>
    </xf>
    <xf numFmtId="0" fontId="11" fillId="2" borderId="0" xfId="0" applyFont="1" applyFill="1" applyBorder="1"/>
    <xf numFmtId="0" fontId="10" fillId="2" borderId="12" xfId="0" applyFont="1" applyFill="1" applyBorder="1" applyAlignment="1">
      <alignment vertical="center"/>
    </xf>
    <xf numFmtId="0" fontId="11" fillId="2" borderId="12" xfId="0" applyFont="1" applyFill="1" applyBorder="1"/>
    <xf numFmtId="0" fontId="39" fillId="2" borderId="0" xfId="0" applyFont="1" applyFill="1"/>
    <xf numFmtId="0" fontId="39" fillId="2" borderId="0" xfId="0" applyFont="1" applyFill="1" applyBorder="1"/>
    <xf numFmtId="0" fontId="39" fillId="2" borderId="0" xfId="0" applyFont="1" applyFill="1" applyAlignment="1">
      <alignment horizontal="center"/>
    </xf>
    <xf numFmtId="0" fontId="39" fillId="0" borderId="0" xfId="0" applyFont="1"/>
    <xf numFmtId="0" fontId="39" fillId="2" borderId="1" xfId="0" applyFont="1" applyFill="1" applyBorder="1"/>
    <xf numFmtId="0" fontId="39" fillId="2" borderId="2" xfId="0" applyFont="1" applyFill="1" applyBorder="1"/>
    <xf numFmtId="0" fontId="39" fillId="2" borderId="2" xfId="0" applyFont="1" applyFill="1" applyBorder="1" applyAlignment="1">
      <alignment horizontal="center"/>
    </xf>
    <xf numFmtId="0" fontId="39" fillId="2" borderId="11" xfId="0" applyFont="1" applyFill="1" applyBorder="1"/>
    <xf numFmtId="0" fontId="39" fillId="2" borderId="0" xfId="0" applyFont="1" applyFill="1" applyBorder="1" applyAlignment="1">
      <alignment horizontal="center"/>
    </xf>
    <xf numFmtId="0" fontId="39" fillId="2" borderId="12" xfId="0" applyFont="1" applyFill="1" applyBorder="1"/>
    <xf numFmtId="0" fontId="39" fillId="2" borderId="3" xfId="0" applyFont="1" applyFill="1" applyBorder="1"/>
    <xf numFmtId="0" fontId="39" fillId="2" borderId="4" xfId="0" applyFont="1" applyFill="1" applyBorder="1"/>
    <xf numFmtId="0" fontId="40" fillId="2" borderId="0" xfId="0" applyFont="1" applyFill="1" applyBorder="1" applyAlignment="1">
      <alignment vertical="center"/>
    </xf>
    <xf numFmtId="0" fontId="40" fillId="2" borderId="12" xfId="0" applyFont="1" applyFill="1" applyBorder="1" applyAlignment="1">
      <alignment vertical="center"/>
    </xf>
    <xf numFmtId="0" fontId="40" fillId="2" borderId="0" xfId="0" applyFont="1" applyFill="1" applyBorder="1" applyAlignment="1">
      <alignment horizontal="center" vertical="center"/>
    </xf>
    <xf numFmtId="0" fontId="41" fillId="2" borderId="0" xfId="0" applyFont="1" applyFill="1" applyBorder="1" applyAlignment="1">
      <alignment vertical="center"/>
    </xf>
    <xf numFmtId="0" fontId="41" fillId="2" borderId="0" xfId="0" applyFont="1" applyFill="1" applyBorder="1" applyAlignment="1">
      <alignment horizontal="center" vertical="center"/>
    </xf>
    <xf numFmtId="0" fontId="41" fillId="2" borderId="12" xfId="0" applyFont="1" applyFill="1" applyBorder="1" applyAlignment="1">
      <alignment vertical="center"/>
    </xf>
    <xf numFmtId="4" fontId="39" fillId="2" borderId="0" xfId="0" applyNumberFormat="1" applyFont="1" applyFill="1"/>
    <xf numFmtId="4" fontId="39" fillId="2" borderId="0" xfId="0" applyNumberFormat="1" applyFont="1" applyFill="1" applyBorder="1"/>
    <xf numFmtId="17" fontId="42" fillId="0" borderId="1" xfId="2" applyNumberFormat="1" applyFont="1" applyFill="1" applyBorder="1" applyAlignment="1">
      <alignment horizontal="right"/>
    </xf>
    <xf numFmtId="17" fontId="43" fillId="6" borderId="2" xfId="2" applyNumberFormat="1" applyFont="1" applyFill="1" applyBorder="1" applyAlignment="1">
      <alignment horizontal="center"/>
    </xf>
    <xf numFmtId="0" fontId="40" fillId="0" borderId="0" xfId="0" applyFont="1"/>
    <xf numFmtId="0" fontId="42" fillId="5" borderId="3" xfId="0" applyFont="1" applyFill="1" applyBorder="1" applyAlignment="1">
      <alignment horizontal="right"/>
    </xf>
    <xf numFmtId="17" fontId="40" fillId="2" borderId="0" xfId="0" applyNumberFormat="1" applyFont="1" applyFill="1" applyBorder="1" applyAlignment="1">
      <alignment horizontal="center" vertical="center"/>
    </xf>
    <xf numFmtId="0" fontId="41" fillId="0" borderId="3" xfId="0" applyFont="1" applyFill="1" applyBorder="1" applyAlignment="1"/>
    <xf numFmtId="4" fontId="41" fillId="2" borderId="0" xfId="0" applyNumberFormat="1" applyFont="1" applyFill="1" applyBorder="1" applyAlignment="1">
      <alignment horizontal="center" vertical="center"/>
    </xf>
    <xf numFmtId="4" fontId="44" fillId="0" borderId="0" xfId="0" applyNumberFormat="1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left" vertical="center" indent="2"/>
    </xf>
    <xf numFmtId="4" fontId="40" fillId="2" borderId="0" xfId="0" applyNumberFormat="1" applyFont="1" applyFill="1" applyBorder="1" applyAlignment="1">
      <alignment horizontal="right" vertical="center"/>
    </xf>
    <xf numFmtId="4" fontId="38" fillId="0" borderId="0" xfId="0" applyNumberFormat="1" applyFont="1" applyFill="1" applyBorder="1" applyAlignment="1">
      <alignment horizontal="right" vertical="center"/>
    </xf>
    <xf numFmtId="4" fontId="40" fillId="2" borderId="12" xfId="0" applyNumberFormat="1" applyFont="1" applyFill="1" applyBorder="1" applyAlignment="1">
      <alignment horizontal="right" vertical="center"/>
    </xf>
    <xf numFmtId="0" fontId="41" fillId="2" borderId="0" xfId="0" applyFont="1" applyFill="1"/>
    <xf numFmtId="0" fontId="41" fillId="2" borderId="0" xfId="0" applyFont="1" applyFill="1" applyBorder="1"/>
    <xf numFmtId="0" fontId="41" fillId="2" borderId="0" xfId="0" applyFont="1" applyFill="1" applyBorder="1" applyAlignment="1">
      <alignment horizontal="center"/>
    </xf>
    <xf numFmtId="0" fontId="41" fillId="2" borderId="12" xfId="0" applyFont="1" applyFill="1" applyBorder="1"/>
    <xf numFmtId="0" fontId="41" fillId="0" borderId="3" xfId="0" applyFont="1" applyFill="1" applyBorder="1" applyAlignment="1">
      <alignment horizontal="left" indent="4"/>
    </xf>
    <xf numFmtId="0" fontId="40" fillId="2" borderId="0" xfId="0" applyFont="1" applyFill="1"/>
    <xf numFmtId="0" fontId="41" fillId="0" borderId="3" xfId="0" applyFont="1" applyFill="1" applyBorder="1" applyAlignment="1">
      <alignment horizontal="left" vertical="center" indent="2"/>
    </xf>
    <xf numFmtId="4" fontId="40" fillId="2" borderId="0" xfId="0" applyNumberFormat="1" applyFont="1" applyFill="1" applyBorder="1"/>
    <xf numFmtId="4" fontId="40" fillId="2" borderId="12" xfId="0" applyNumberFormat="1" applyFont="1" applyFill="1" applyBorder="1"/>
    <xf numFmtId="0" fontId="41" fillId="0" borderId="5" xfId="0" applyFont="1" applyFill="1" applyBorder="1" applyAlignment="1">
      <alignment horizontal="left" vertical="center" indent="2"/>
    </xf>
    <xf numFmtId="4" fontId="40" fillId="2" borderId="4" xfId="0" applyNumberFormat="1" applyFont="1" applyFill="1" applyBorder="1"/>
    <xf numFmtId="4" fontId="40" fillId="2" borderId="13" xfId="0" applyNumberFormat="1" applyFont="1" applyFill="1" applyBorder="1"/>
    <xf numFmtId="0" fontId="27" fillId="0" borderId="0" xfId="0" applyFont="1" applyFill="1" applyBorder="1"/>
    <xf numFmtId="17" fontId="43" fillId="6" borderId="11" xfId="2" applyNumberFormat="1" applyFont="1" applyFill="1" applyBorder="1" applyAlignment="1">
      <alignment horizontal="center"/>
    </xf>
    <xf numFmtId="0" fontId="27" fillId="0" borderId="0" xfId="5" applyFont="1" applyFill="1" applyBorder="1"/>
    <xf numFmtId="165" fontId="46" fillId="2" borderId="3" xfId="5" applyNumberFormat="1" applyFont="1" applyFill="1" applyBorder="1" applyAlignment="1">
      <alignment horizontal="center" vertical="center" wrapText="1"/>
    </xf>
    <xf numFmtId="165" fontId="46" fillId="2" borderId="0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2" borderId="20" xfId="0" applyFont="1" applyFill="1" applyBorder="1" applyAlignment="1">
      <alignment horizontal="center"/>
    </xf>
    <xf numFmtId="16" fontId="13" fillId="0" borderId="0" xfId="3" applyNumberFormat="1" applyFont="1" applyFill="1" applyBorder="1" applyAlignment="1" applyProtection="1">
      <alignment horizontal="center"/>
    </xf>
    <xf numFmtId="16" fontId="13" fillId="0" borderId="7" xfId="3" applyNumberFormat="1" applyFont="1" applyFill="1" applyBorder="1" applyAlignment="1" applyProtection="1">
      <alignment horizontal="center"/>
    </xf>
    <xf numFmtId="0" fontId="33" fillId="2" borderId="0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17" fontId="13" fillId="5" borderId="0" xfId="0" applyNumberFormat="1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 wrapText="1"/>
    </xf>
    <xf numFmtId="2" fontId="17" fillId="0" borderId="0" xfId="0" applyNumberFormat="1" applyFont="1" applyAlignment="1" applyProtection="1">
      <alignment horizontal="center" vertical="center" wrapText="1"/>
    </xf>
    <xf numFmtId="14" fontId="19" fillId="0" borderId="0" xfId="0" applyNumberFormat="1" applyFont="1" applyAlignment="1" applyProtection="1">
      <alignment horizontal="left" vertical="center" wrapText="1"/>
    </xf>
    <xf numFmtId="0" fontId="19" fillId="0" borderId="0" xfId="0" applyNumberFormat="1" applyFont="1" applyAlignment="1" applyProtection="1">
      <alignment horizontal="right" vertical="center" wrapText="1"/>
    </xf>
    <xf numFmtId="2" fontId="19" fillId="0" borderId="0" xfId="0" applyNumberFormat="1" applyFont="1" applyAlignment="1" applyProtection="1">
      <alignment horizontal="right" vertical="center" wrapText="1"/>
    </xf>
    <xf numFmtId="2" fontId="19" fillId="4" borderId="0" xfId="0" applyNumberFormat="1" applyFont="1" applyFill="1" applyAlignment="1" applyProtection="1">
      <alignment horizontal="right" vertical="center" wrapText="1"/>
    </xf>
    <xf numFmtId="2" fontId="22" fillId="0" borderId="0" xfId="0" applyNumberFormat="1" applyFont="1" applyAlignment="1" applyProtection="1">
      <alignment horizontal="center" vertical="center" wrapText="1"/>
    </xf>
    <xf numFmtId="2" fontId="20" fillId="0" borderId="0" xfId="0" applyNumberFormat="1" applyFont="1" applyAlignment="1" applyProtection="1">
      <alignment horizontal="right" vertical="center" wrapText="1"/>
    </xf>
    <xf numFmtId="0" fontId="16" fillId="0" borderId="0" xfId="0" applyFont="1" applyAlignment="1" applyProtection="1">
      <alignment horizontal="right" vertical="top" wrapText="1"/>
    </xf>
    <xf numFmtId="0" fontId="16" fillId="0" borderId="0" xfId="0" applyNumberFormat="1" applyFont="1" applyAlignment="1" applyProtection="1">
      <alignment horizontal="left" vertical="top" wrapText="1"/>
    </xf>
    <xf numFmtId="2" fontId="16" fillId="0" borderId="0" xfId="0" applyNumberFormat="1" applyFont="1" applyAlignment="1" applyProtection="1">
      <alignment horizontal="left" vertical="top" wrapText="1"/>
    </xf>
    <xf numFmtId="4" fontId="19" fillId="0" borderId="0" xfId="0" applyNumberFormat="1" applyFont="1" applyAlignment="1" applyProtection="1">
      <alignment horizontal="right" vertical="center" wrapText="1"/>
    </xf>
    <xf numFmtId="4" fontId="17" fillId="0" borderId="0" xfId="0" applyNumberFormat="1" applyFont="1" applyAlignment="1" applyProtection="1">
      <alignment horizontal="center" vertical="center" wrapText="1"/>
    </xf>
    <xf numFmtId="4" fontId="20" fillId="0" borderId="0" xfId="0" applyNumberFormat="1" applyFont="1" applyAlignment="1" applyProtection="1">
      <alignment horizontal="right" vertical="center" wrapText="1"/>
    </xf>
    <xf numFmtId="4" fontId="16" fillId="0" borderId="0" xfId="0" applyNumberFormat="1" applyFont="1" applyAlignment="1" applyProtection="1">
      <alignment horizontal="left" vertical="top" wrapText="1"/>
    </xf>
    <xf numFmtId="0" fontId="16" fillId="0" borderId="0" xfId="0" applyFont="1" applyAlignment="1" applyProtection="1">
      <alignment horizontal="left" vertical="top" wrapText="1"/>
    </xf>
    <xf numFmtId="0" fontId="19" fillId="0" borderId="0" xfId="0" applyFont="1" applyAlignment="1" applyProtection="1">
      <alignment horizontal="right" vertical="center" wrapText="1"/>
    </xf>
    <xf numFmtId="0" fontId="20" fillId="0" borderId="0" xfId="0" applyFont="1" applyAlignment="1" applyProtection="1">
      <alignment horizontal="right" vertical="center" wrapText="1"/>
    </xf>
    <xf numFmtId="166" fontId="19" fillId="0" borderId="0" xfId="1" applyNumberFormat="1" applyFont="1" applyAlignment="1" applyProtection="1">
      <alignment horizontal="right" vertical="center" wrapText="1"/>
    </xf>
    <xf numFmtId="166" fontId="17" fillId="0" borderId="0" xfId="1" applyNumberFormat="1" applyFont="1" applyAlignment="1" applyProtection="1">
      <alignment horizontal="center" vertical="center" wrapText="1"/>
    </xf>
    <xf numFmtId="166" fontId="19" fillId="0" borderId="0" xfId="1" applyNumberFormat="1" applyFont="1" applyAlignment="1" applyProtection="1">
      <alignment horizontal="center" vertical="center" wrapText="1"/>
    </xf>
    <xf numFmtId="166" fontId="20" fillId="0" borderId="0" xfId="1" applyNumberFormat="1" applyFont="1" applyAlignment="1" applyProtection="1">
      <alignment horizontal="right" vertical="center" wrapText="1"/>
    </xf>
    <xf numFmtId="164" fontId="16" fillId="0" borderId="0" xfId="1" applyFont="1" applyAlignment="1" applyProtection="1">
      <alignment horizontal="left" vertical="top" wrapText="1"/>
    </xf>
  </cellXfs>
  <cellStyles count="6">
    <cellStyle name="Normal" xfId="0" builtinId="0"/>
    <cellStyle name="Normal 16" xfId="2" xr:uid="{00000000-0005-0000-0000-000001000000}"/>
    <cellStyle name="Normal 2" xfId="4" xr:uid="{00000000-0005-0000-0000-000002000000}"/>
    <cellStyle name="Normal 5" xfId="5" xr:uid="{00000000-0005-0000-0000-000003000000}"/>
    <cellStyle name="Normal_BOPIIP" xfId="3" xr:uid="{00000000-0005-0000-0000-000004000000}"/>
    <cellStyle name="Vírgula" xfId="1" builtinId="3"/>
  </cellStyles>
  <dxfs count="5"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/>
              <a:t>EMPRÉSTIMO AO SECTOR FINANCEIRO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Graficos!$C$10</c:f>
              <c:strCache>
                <c:ptCount val="1"/>
                <c:pt idx="0">
                  <c:v>Empréstimo Concedido</c:v>
                </c:pt>
              </c:strCache>
            </c:strRef>
          </c:tx>
          <c:invertIfNegative val="0"/>
          <c:cat>
            <c:strRef>
              <c:f>Graficos!$H$7:$AN$7</c:f>
              <c:strCache>
                <c:ptCount val="8"/>
                <c:pt idx="0">
                  <c:v>I TRIM-13</c:v>
                </c:pt>
                <c:pt idx="1">
                  <c:v>II TRIM-13</c:v>
                </c:pt>
                <c:pt idx="2">
                  <c:v>III TRIM-13</c:v>
                </c:pt>
                <c:pt idx="3">
                  <c:v>IV TRIM-13</c:v>
                </c:pt>
                <c:pt idx="4">
                  <c:v>I TRIM-14</c:v>
                </c:pt>
                <c:pt idx="5">
                  <c:v>II TRIM-14</c:v>
                </c:pt>
                <c:pt idx="6">
                  <c:v>III TRIM-14</c:v>
                </c:pt>
                <c:pt idx="7">
                  <c:v>IV TRIM-14</c:v>
                </c:pt>
              </c:strCache>
            </c:strRef>
          </c:cat>
          <c:val>
            <c:numRef>
              <c:f>Graficos!$D$10:$AN$10</c:f>
              <c:numCache>
                <c:formatCode>#,##0.00</c:formatCode>
                <c:ptCount val="8"/>
                <c:pt idx="0">
                  <c:v>2874.7040699999998</c:v>
                </c:pt>
                <c:pt idx="1">
                  <c:v>32953.078286229997</c:v>
                </c:pt>
                <c:pt idx="2">
                  <c:v>18561.505513769996</c:v>
                </c:pt>
                <c:pt idx="3">
                  <c:v>10000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0-4C71-BDF0-3E0145014464}"/>
            </c:ext>
          </c:extLst>
        </c:ser>
        <c:ser>
          <c:idx val="1"/>
          <c:order val="1"/>
          <c:tx>
            <c:strRef>
              <c:f>Graficos!$C$11</c:f>
              <c:strCache>
                <c:ptCount val="1"/>
                <c:pt idx="0">
                  <c:v>Reembolso</c:v>
                </c:pt>
              </c:strCache>
            </c:strRef>
          </c:tx>
          <c:invertIfNegative val="0"/>
          <c:cat>
            <c:strRef>
              <c:f>Graficos!$H$7:$AN$7</c:f>
              <c:strCache>
                <c:ptCount val="8"/>
                <c:pt idx="0">
                  <c:v>I TRIM-13</c:v>
                </c:pt>
                <c:pt idx="1">
                  <c:v>II TRIM-13</c:v>
                </c:pt>
                <c:pt idx="2">
                  <c:v>III TRIM-13</c:v>
                </c:pt>
                <c:pt idx="3">
                  <c:v>IV TRIM-13</c:v>
                </c:pt>
                <c:pt idx="4">
                  <c:v>I TRIM-14</c:v>
                </c:pt>
                <c:pt idx="5">
                  <c:v>II TRIM-14</c:v>
                </c:pt>
                <c:pt idx="6">
                  <c:v>III TRIM-14</c:v>
                </c:pt>
                <c:pt idx="7">
                  <c:v>IV TRIM-14</c:v>
                </c:pt>
              </c:strCache>
            </c:strRef>
          </c:cat>
          <c:val>
            <c:numRef>
              <c:f>Graficos!$D$11:$AN$11</c:f>
              <c:numCache>
                <c:formatCode>#,##0.00</c:formatCode>
                <c:ptCount val="8"/>
                <c:pt idx="0">
                  <c:v>0</c:v>
                </c:pt>
                <c:pt idx="1">
                  <c:v>12000.000359</c:v>
                </c:pt>
                <c:pt idx="2">
                  <c:v>5000</c:v>
                </c:pt>
                <c:pt idx="3">
                  <c:v>10000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D0-4C71-BDF0-3E014501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707712"/>
        <c:axId val="118734848"/>
      </c:barChart>
      <c:lineChart>
        <c:grouping val="standard"/>
        <c:varyColors val="0"/>
        <c:ser>
          <c:idx val="2"/>
          <c:order val="2"/>
          <c:tx>
            <c:strRef>
              <c:f>Graficos!$C$12</c:f>
              <c:strCache>
                <c:ptCount val="1"/>
                <c:pt idx="0">
                  <c:v>Capital em Dívida</c:v>
                </c:pt>
              </c:strCache>
            </c:strRef>
          </c:tx>
          <c:marker>
            <c:symbol val="none"/>
          </c:marker>
          <c:val>
            <c:numRef>
              <c:f>Graficos!$D$12:$AN$12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0-4C71-BDF0-3E014501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07712"/>
        <c:axId val="118734848"/>
      </c:lineChart>
      <c:catAx>
        <c:axId val="118707712"/>
        <c:scaling>
          <c:orientation val="minMax"/>
        </c:scaling>
        <c:delete val="0"/>
        <c:axPos val="b"/>
        <c:title>
          <c:overlay val="0"/>
        </c:title>
        <c:numFmt formatCode="General" sourceLinked="0"/>
        <c:majorTickMark val="none"/>
        <c:minorTickMark val="none"/>
        <c:tickLblPos val="nextTo"/>
        <c:crossAx val="118734848"/>
        <c:crosses val="autoZero"/>
        <c:auto val="1"/>
        <c:lblAlgn val="ctr"/>
        <c:lblOffset val="100"/>
        <c:noMultiLvlLbl val="0"/>
      </c:catAx>
      <c:valAx>
        <c:axId val="1187348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Em milhões de Dobras</a:t>
                </a: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118707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3</xdr:row>
      <xdr:rowOff>57150</xdr:rowOff>
    </xdr:from>
    <xdr:to>
      <xdr:col>2</xdr:col>
      <xdr:colOff>723900</xdr:colOff>
      <xdr:row>5</xdr:row>
      <xdr:rowOff>142875</xdr:rowOff>
    </xdr:to>
    <xdr:pic>
      <xdr:nvPicPr>
        <xdr:cNvPr id="13313" name="Picture 1">
          <a:extLst>
            <a:ext uri="{FF2B5EF4-FFF2-40B4-BE49-F238E27FC236}">
              <a16:creationId xmlns:a16="http://schemas.microsoft.com/office/drawing/2014/main" id="{00000000-0008-0000-0100-000001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9225" y="638175"/>
          <a:ext cx="523875" cy="4667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3</xdr:row>
      <xdr:rowOff>57150</xdr:rowOff>
    </xdr:from>
    <xdr:to>
      <xdr:col>2</xdr:col>
      <xdr:colOff>723900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" y="638175"/>
          <a:ext cx="523875" cy="4667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3</xdr:row>
      <xdr:rowOff>57150</xdr:rowOff>
    </xdr:from>
    <xdr:to>
      <xdr:col>2</xdr:col>
      <xdr:colOff>723900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9225" y="638175"/>
          <a:ext cx="523875" cy="466725"/>
        </a:xfrm>
        <a:prstGeom prst="rect">
          <a:avLst/>
        </a:prstGeom>
        <a:noFill/>
      </xdr:spPr>
    </xdr:pic>
    <xdr:clientData/>
  </xdr:twoCellAnchor>
  <xdr:twoCellAnchor>
    <xdr:from>
      <xdr:col>42</xdr:col>
      <xdr:colOff>266699</xdr:colOff>
      <xdr:row>3</xdr:row>
      <xdr:rowOff>57149</xdr:rowOff>
    </xdr:from>
    <xdr:to>
      <xdr:col>54</xdr:col>
      <xdr:colOff>581024</xdr:colOff>
      <xdr:row>21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IOV&#205;SIO%20SOARES\Estat&#237;sticas%20de%20Empr&#233;stimos%20ao%20Sector%20Financeiro\Compila&#231;&#227;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oares.BCSTP\Desktop\Estat&#237;sticas%20Monet&#225;rias%20e%20Financeiras\Dados%20Monetarios%20e%20Financeiros\STP%20dados%20BCST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sis\Estat&#237;sticas\Estat&#237;sticas%20de%20Empr&#233;stimos%20ao%20Sector%20Financeiro\Emprestimos%20S.%20Financeiro%202017\STP%20dados%20BCST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dsoares.BCSTP\Desktop\Estat&#237;sticas%20Monet&#225;rias%20e%20Financeiras\Dados%20Monetarios%20e%20Financeiros\STP%20dados%20BCST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-ME "/>
      <sheetName val=" 2013-ME"/>
      <sheetName val="2014-ME"/>
      <sheetName val="Facilidade de Cedência 2013"/>
      <sheetName val="Facilidade de Cedência 2014"/>
      <sheetName val="CCC 2012"/>
      <sheetName val="CCC 2013"/>
      <sheetName val="CCC 2014"/>
      <sheetName val="Linha de Credito I 2012"/>
      <sheetName val="Linha de Credito I 2013"/>
      <sheetName val="Linha de Credito I 2014"/>
      <sheetName val="spaut 2012"/>
      <sheetName val="spaut 2013"/>
      <sheetName val="spaut 2014"/>
      <sheetName val="Emprestimo a Sector Financeiro"/>
      <sheetName val="Publicação"/>
      <sheetName val="Publicação cop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0">
          <cell r="J20">
            <v>3600000000</v>
          </cell>
          <cell r="K20">
            <v>4800000000</v>
          </cell>
          <cell r="L20">
            <v>7000000000</v>
          </cell>
          <cell r="P20" t="str">
            <v>0,00</v>
          </cell>
        </row>
        <row r="21">
          <cell r="J21">
            <v>3600000000</v>
          </cell>
          <cell r="K21">
            <v>4800000000</v>
          </cell>
          <cell r="L21">
            <v>7000000000</v>
          </cell>
          <cell r="P21" t="str">
            <v>0,00</v>
          </cell>
        </row>
      </sheetData>
      <sheetData sheetId="5" refreshError="1"/>
      <sheetData sheetId="6" refreshError="1"/>
      <sheetData sheetId="7" refreshError="1">
        <row r="37">
          <cell r="E37">
            <v>2500000000</v>
          </cell>
          <cell r="F37">
            <v>500000000</v>
          </cell>
          <cell r="G37">
            <v>1000000000</v>
          </cell>
          <cell r="H37">
            <v>1000000000</v>
          </cell>
          <cell r="I37">
            <v>25000000000</v>
          </cell>
          <cell r="J37">
            <v>3980000000</v>
          </cell>
        </row>
        <row r="38">
          <cell r="E3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3">
          <cell r="P13">
            <v>2957113985</v>
          </cell>
        </row>
      </sheetData>
      <sheetData sheetId="14" refreshError="1"/>
      <sheetData sheetId="15" refreshError="1">
        <row r="11">
          <cell r="D11">
            <v>0</v>
          </cell>
          <cell r="E11">
            <v>0</v>
          </cell>
          <cell r="F11">
            <v>0</v>
          </cell>
          <cell r="G11">
            <v>2874.7040699999998</v>
          </cell>
        </row>
        <row r="12">
          <cell r="D12">
            <v>18.416666670000001</v>
          </cell>
        </row>
      </sheetData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UDO"/>
      <sheetName val="BC-1SR Map"/>
      <sheetName val="BC-1SR"/>
      <sheetName val="Lembrete-Gernaldo"/>
      <sheetName val="Lembrete - Nádia  "/>
    </sheetNames>
    <sheetDataSet>
      <sheetData sheetId="0"/>
      <sheetData sheetId="1">
        <row r="102">
          <cell r="DP102">
            <v>132267.04685500002</v>
          </cell>
        </row>
        <row r="104">
          <cell r="DI104">
            <v>106098.395</v>
          </cell>
          <cell r="DJ104">
            <v>106098.395</v>
          </cell>
          <cell r="DK104">
            <v>106098.395</v>
          </cell>
          <cell r="DL104">
            <v>111098.395</v>
          </cell>
          <cell r="DM104">
            <v>120408.79500000001</v>
          </cell>
        </row>
        <row r="113">
          <cell r="DI113">
            <v>11654.901855</v>
          </cell>
          <cell r="DJ113">
            <v>11864.621854999999</v>
          </cell>
          <cell r="DK113">
            <v>11797.246854999999</v>
          </cell>
          <cell r="DL113">
            <v>11797.246854999999</v>
          </cell>
          <cell r="DM113">
            <v>11858.251855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UDO"/>
      <sheetName val="BC-1SR Map"/>
      <sheetName val="BC-1SR"/>
      <sheetName val="Lembrete-Gernaldo"/>
      <sheetName val="Lembrete - Nádia  "/>
    </sheetNames>
    <sheetDataSet>
      <sheetData sheetId="0" refreshError="1"/>
      <sheetData sheetId="1">
        <row r="104">
          <cell r="DN104">
            <v>120408.79500000001</v>
          </cell>
          <cell r="DO104">
            <v>120408.79500000001</v>
          </cell>
          <cell r="DP104">
            <v>120408.79500000001</v>
          </cell>
          <cell r="DR104">
            <v>120408.79500000001</v>
          </cell>
          <cell r="DS104">
            <v>120408.79500000001</v>
          </cell>
          <cell r="DV104">
            <v>143895.7888407</v>
          </cell>
          <cell r="DW104">
            <v>151636.07503785001</v>
          </cell>
          <cell r="DX104">
            <v>156124.19695330999</v>
          </cell>
          <cell r="DY104">
            <v>155860.13655140001</v>
          </cell>
          <cell r="DZ104">
            <v>155860.13655140001</v>
          </cell>
          <cell r="EA104">
            <v>197510.13655140001</v>
          </cell>
          <cell r="EB104">
            <v>197510.13655140001</v>
          </cell>
          <cell r="EC104">
            <v>197510.13655140001</v>
          </cell>
          <cell r="ED104">
            <v>197510.13655140001</v>
          </cell>
          <cell r="EE104">
            <v>197510.13655140001</v>
          </cell>
          <cell r="EF104">
            <v>197510.13655140001</v>
          </cell>
          <cell r="EG104">
            <v>197510.13655140001</v>
          </cell>
          <cell r="EH104">
            <v>197510.13655140001</v>
          </cell>
          <cell r="EI104">
            <v>197510.13655140001</v>
          </cell>
          <cell r="EJ104">
            <v>197510.13655140001</v>
          </cell>
        </row>
        <row r="106">
          <cell r="DO106">
            <v>120408.79500000001</v>
          </cell>
          <cell r="DQ106">
            <v>120408.79500000001</v>
          </cell>
          <cell r="DS106">
            <v>120408.79500000001</v>
          </cell>
          <cell r="DT106">
            <v>128408.79500000001</v>
          </cell>
          <cell r="DU106">
            <v>136153.35624848001</v>
          </cell>
          <cell r="DX106">
            <v>156124.19695330999</v>
          </cell>
          <cell r="DY106">
            <v>155860.13655140001</v>
          </cell>
        </row>
        <row r="113">
          <cell r="DN113">
            <v>11858.251855</v>
          </cell>
          <cell r="DO113">
            <v>11858.251855</v>
          </cell>
          <cell r="DP113">
            <v>11858.251855</v>
          </cell>
          <cell r="DQ113">
            <v>11858.251855</v>
          </cell>
          <cell r="DS113">
            <v>14822.787869999996</v>
          </cell>
          <cell r="DT113">
            <v>14822.787869999996</v>
          </cell>
          <cell r="DU113">
            <v>14822.787869999996</v>
          </cell>
          <cell r="DW113">
            <v>18054.504399259997</v>
          </cell>
          <cell r="DX113">
            <v>18054.504399259997</v>
          </cell>
          <cell r="DY113">
            <v>18054.504399259997</v>
          </cell>
          <cell r="DZ113">
            <v>18054.504399259997</v>
          </cell>
          <cell r="EA113">
            <v>18054.504399259997</v>
          </cell>
          <cell r="EB113">
            <v>18054.504399259997</v>
          </cell>
          <cell r="EC113">
            <v>18054.504399259997</v>
          </cell>
          <cell r="ED113">
            <v>18054.504399259997</v>
          </cell>
          <cell r="EE113">
            <v>18054.504399259997</v>
          </cell>
          <cell r="EF113">
            <v>18054.504399259997</v>
          </cell>
          <cell r="EG113">
            <v>18054.504399259997</v>
          </cell>
          <cell r="EH113">
            <v>18054.504399259997</v>
          </cell>
          <cell r="EI113">
            <v>18054.504399259997</v>
          </cell>
          <cell r="EJ113">
            <v>18054.504399259997</v>
          </cell>
        </row>
        <row r="116">
          <cell r="DR116">
            <v>11858.251855</v>
          </cell>
          <cell r="DS116">
            <v>14822.787869999996</v>
          </cell>
          <cell r="DV116">
            <v>14822.787869999996</v>
          </cell>
          <cell r="DW116">
            <v>18054.504399259997</v>
          </cell>
          <cell r="EA116">
            <v>18054.504399259997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UDO"/>
      <sheetName val="BC-1SR Map"/>
      <sheetName val="BC-1SR"/>
      <sheetName val="Lembrete-Gernaldo"/>
    </sheetNames>
    <sheetDataSet>
      <sheetData sheetId="0" refreshError="1"/>
      <sheetData sheetId="1" refreshError="1"/>
      <sheetData sheetId="2" refreshError="1">
        <row r="9">
          <cell r="CX9">
            <v>13792.31935942</v>
          </cell>
        </row>
        <row r="71">
          <cell r="CF71">
            <v>41110</v>
          </cell>
          <cell r="CG71">
            <v>41110</v>
          </cell>
          <cell r="CH71">
            <v>41110</v>
          </cell>
          <cell r="CI71">
            <v>41110</v>
          </cell>
          <cell r="CJ71">
            <v>49623.936065169997</v>
          </cell>
          <cell r="CK71">
            <v>55208.685508669994</v>
          </cell>
          <cell r="CL71">
            <v>58548.494486230004</v>
          </cell>
          <cell r="CM71">
            <v>60885.634903540005</v>
          </cell>
          <cell r="CN71">
            <v>63835.24224729</v>
          </cell>
          <cell r="CO71">
            <v>72110</v>
          </cell>
          <cell r="CP71">
            <v>70110</v>
          </cell>
          <cell r="CQ71">
            <v>70306</v>
          </cell>
          <cell r="CR71">
            <v>72110</v>
          </cell>
          <cell r="CS71">
            <v>74610</v>
          </cell>
          <cell r="CT71">
            <v>75110</v>
          </cell>
          <cell r="CU71">
            <v>76110</v>
          </cell>
          <cell r="CV71">
            <v>77110</v>
          </cell>
          <cell r="CW71">
            <v>102110</v>
          </cell>
          <cell r="CX71">
            <v>106090</v>
          </cell>
          <cell r="CZ71">
            <v>106090</v>
          </cell>
          <cell r="DB71">
            <v>106090</v>
          </cell>
          <cell r="DC71">
            <v>106090</v>
          </cell>
        </row>
        <row r="73">
          <cell r="DA73">
            <v>106090</v>
          </cell>
          <cell r="DY73">
            <v>106090</v>
          </cell>
        </row>
        <row r="74">
          <cell r="CF74">
            <v>2308.5</v>
          </cell>
          <cell r="CG74">
            <v>2308.5</v>
          </cell>
          <cell r="CH74">
            <v>2308.5</v>
          </cell>
          <cell r="CI74">
            <v>5183.2040699999998</v>
          </cell>
          <cell r="CJ74">
            <v>5183.2040699999998</v>
          </cell>
          <cell r="CK74">
            <v>5183.2040699999998</v>
          </cell>
          <cell r="CL74">
            <v>8697.7878700000001</v>
          </cell>
          <cell r="CM74">
            <v>8697.7878700000001</v>
          </cell>
          <cell r="CN74">
            <v>8697.7878700000001</v>
          </cell>
          <cell r="CO74">
            <v>8697.7878700000001</v>
          </cell>
          <cell r="CP74">
            <v>8697.7878700000001</v>
          </cell>
          <cell r="CQ74">
            <v>8697.7878700000001</v>
          </cell>
          <cell r="CR74">
            <v>8697.7878700000001</v>
          </cell>
          <cell r="CS74">
            <v>8697.7878700000001</v>
          </cell>
          <cell r="CT74">
            <v>8697.7878700000001</v>
          </cell>
          <cell r="CU74">
            <v>8697.7878700000001</v>
          </cell>
          <cell r="CV74">
            <v>8697.7878700000001</v>
          </cell>
          <cell r="CW74">
            <v>8697.7878700000001</v>
          </cell>
          <cell r="CX74">
            <v>8697.7878700000001</v>
          </cell>
          <cell r="CZ74">
            <v>8697.7878700000001</v>
          </cell>
          <cell r="DA74">
            <v>8697.7878700000001</v>
          </cell>
          <cell r="DC74">
            <v>8697.7878700000001</v>
          </cell>
          <cell r="DY74">
            <v>11654.901855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A1:JB44"/>
  <sheetViews>
    <sheetView showGridLines="0" tabSelected="1" zoomScaleSheetLayoutView="106" workbookViewId="0">
      <pane xSplit="3" ySplit="5" topLeftCell="DQ6" activePane="bottomRight" state="frozen"/>
      <selection pane="topRight" activeCell="D1" sqref="D1"/>
      <selection pane="bottomLeft" activeCell="A6" sqref="A6"/>
      <selection pane="bottomRight" activeCell="EM16" sqref="EM16"/>
    </sheetView>
  </sheetViews>
  <sheetFormatPr defaultRowHeight="14.25" x14ac:dyDescent="0.2"/>
  <cols>
    <col min="1" max="1" width="9.140625" style="159" customWidth="1"/>
    <col min="2" max="2" width="3" style="159" customWidth="1"/>
    <col min="3" max="3" width="44" style="159" customWidth="1"/>
    <col min="4" max="21" width="11.42578125" style="159" customWidth="1"/>
    <col min="22" max="22" width="9.140625" style="159" bestFit="1" customWidth="1"/>
    <col min="23" max="73" width="11.42578125" style="159" customWidth="1"/>
    <col min="74" max="74" width="9.85546875" style="159" customWidth="1"/>
    <col min="75" max="75" width="10.140625" style="159" bestFit="1" customWidth="1"/>
    <col min="76" max="79" width="9.85546875" style="159" bestFit="1" customWidth="1"/>
    <col min="80" max="81" width="11.42578125" style="159" customWidth="1"/>
    <col min="82" max="82" width="12.28515625" style="161" customWidth="1"/>
    <col min="83" max="83" width="10.140625" style="159" bestFit="1" customWidth="1"/>
    <col min="84" max="85" width="9.85546875" style="159" bestFit="1" customWidth="1"/>
    <col min="86" max="112" width="10.140625" style="159" bestFit="1" customWidth="1"/>
    <col min="113" max="113" width="10.42578125" style="159" bestFit="1" customWidth="1"/>
    <col min="114" max="125" width="10.5703125" style="159" bestFit="1" customWidth="1"/>
    <col min="126" max="138" width="10.5703125" style="160" bestFit="1" customWidth="1"/>
    <col min="139" max="139" width="10.5703125" style="160" customWidth="1"/>
    <col min="140" max="262" width="9.140625" style="159"/>
    <col min="263" max="16384" width="9.140625" style="162"/>
  </cols>
  <sheetData>
    <row r="1" spans="1:262" x14ac:dyDescent="0.2">
      <c r="BI1" s="160"/>
      <c r="BJ1" s="160"/>
      <c r="BL1" s="160"/>
      <c r="BM1" s="160"/>
      <c r="BN1" s="160"/>
      <c r="BP1" s="160"/>
      <c r="BQ1" s="160"/>
      <c r="BR1" s="160"/>
      <c r="BS1" s="160"/>
      <c r="BT1" s="160"/>
      <c r="BU1" s="160"/>
    </row>
    <row r="2" spans="1:262" x14ac:dyDescent="0.2"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CB2" s="160"/>
    </row>
    <row r="3" spans="1:262" ht="15" thickBot="1" x14ac:dyDescent="0.25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CB3" s="160"/>
    </row>
    <row r="4" spans="1:262" ht="15" customHeight="1" x14ac:dyDescent="0.2">
      <c r="C4" s="163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5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  <c r="EI4" s="166"/>
    </row>
    <row r="5" spans="1:262" ht="24.75" customHeight="1" x14ac:dyDescent="0.2">
      <c r="C5" s="206" t="s">
        <v>396</v>
      </c>
      <c r="D5" s="207"/>
      <c r="E5" s="207"/>
      <c r="F5" s="207"/>
      <c r="G5" s="207"/>
      <c r="H5" s="207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7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EI5" s="168"/>
    </row>
    <row r="6" spans="1:262" ht="17.25" customHeight="1" thickBot="1" x14ac:dyDescent="0.25">
      <c r="C6" s="169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60"/>
      <c r="BW6" s="160"/>
      <c r="BX6" s="160"/>
      <c r="BY6" s="170"/>
      <c r="BZ6" s="170"/>
      <c r="CA6" s="160"/>
      <c r="CB6" s="170"/>
      <c r="CC6" s="160"/>
      <c r="CD6" s="167"/>
      <c r="CE6" s="160"/>
      <c r="CF6" s="160"/>
      <c r="CG6" s="160"/>
      <c r="CH6" s="160"/>
      <c r="CI6" s="160"/>
      <c r="CJ6" s="160"/>
      <c r="CK6" s="160"/>
      <c r="CL6" s="160"/>
      <c r="CM6" s="160"/>
      <c r="CN6" s="160"/>
      <c r="CO6" s="160"/>
      <c r="CP6" s="160"/>
      <c r="CQ6" s="160"/>
      <c r="CR6" s="160"/>
      <c r="CS6" s="160"/>
      <c r="CT6" s="160"/>
      <c r="CU6" s="160"/>
      <c r="CV6" s="160"/>
      <c r="CW6" s="160"/>
      <c r="CX6" s="160"/>
      <c r="CY6" s="160"/>
      <c r="CZ6" s="160"/>
      <c r="DA6" s="160"/>
      <c r="DB6" s="160"/>
      <c r="DC6" s="160"/>
      <c r="DD6" s="160"/>
      <c r="DE6" s="160"/>
      <c r="DF6" s="160"/>
      <c r="DG6" s="160"/>
      <c r="DH6" s="160"/>
      <c r="DI6" s="160"/>
      <c r="DJ6" s="160"/>
      <c r="DK6" s="160"/>
      <c r="DL6" s="160"/>
      <c r="DM6" s="160"/>
      <c r="DN6" s="160"/>
      <c r="DO6" s="160"/>
      <c r="DP6" s="160"/>
      <c r="DQ6" s="160"/>
      <c r="DR6" s="160"/>
      <c r="DS6" s="160"/>
      <c r="DT6" s="160"/>
      <c r="DU6" s="160"/>
      <c r="EI6" s="168"/>
    </row>
    <row r="7" spans="1:262" s="181" customFormat="1" ht="24.75" customHeight="1" x14ac:dyDescent="0.2">
      <c r="A7" s="171"/>
      <c r="B7" s="171"/>
      <c r="C7" s="179" t="s">
        <v>443</v>
      </c>
      <c r="D7" s="180">
        <v>41244</v>
      </c>
      <c r="E7" s="180">
        <v>41275</v>
      </c>
      <c r="F7" s="180">
        <v>41306</v>
      </c>
      <c r="G7" s="180">
        <v>41334</v>
      </c>
      <c r="H7" s="180" t="s">
        <v>397</v>
      </c>
      <c r="I7" s="180">
        <v>41365</v>
      </c>
      <c r="J7" s="180">
        <v>41395</v>
      </c>
      <c r="K7" s="180">
        <v>41426</v>
      </c>
      <c r="L7" s="180" t="s">
        <v>398</v>
      </c>
      <c r="M7" s="180" t="s">
        <v>399</v>
      </c>
      <c r="N7" s="180">
        <v>41456</v>
      </c>
      <c r="O7" s="180">
        <v>41487</v>
      </c>
      <c r="P7" s="180">
        <v>41518</v>
      </c>
      <c r="Q7" s="180" t="s">
        <v>400</v>
      </c>
      <c r="R7" s="180">
        <v>41548</v>
      </c>
      <c r="S7" s="180">
        <v>41579</v>
      </c>
      <c r="T7" s="180">
        <v>41609</v>
      </c>
      <c r="U7" s="180" t="s">
        <v>401</v>
      </c>
      <c r="V7" s="180" t="s">
        <v>6</v>
      </c>
      <c r="W7" s="180" t="s">
        <v>409</v>
      </c>
      <c r="X7" s="180">
        <v>41640</v>
      </c>
      <c r="Y7" s="180">
        <v>41671</v>
      </c>
      <c r="Z7" s="180">
        <v>41699</v>
      </c>
      <c r="AA7" s="180" t="s">
        <v>402</v>
      </c>
      <c r="AB7" s="180">
        <v>41730</v>
      </c>
      <c r="AC7" s="180">
        <v>41760</v>
      </c>
      <c r="AD7" s="180">
        <v>41791</v>
      </c>
      <c r="AE7" s="180" t="s">
        <v>403</v>
      </c>
      <c r="AF7" s="180" t="s">
        <v>404</v>
      </c>
      <c r="AG7" s="180">
        <v>41821</v>
      </c>
      <c r="AH7" s="180">
        <v>41852</v>
      </c>
      <c r="AI7" s="180">
        <v>41883</v>
      </c>
      <c r="AJ7" s="180" t="s">
        <v>405</v>
      </c>
      <c r="AK7" s="180">
        <v>41913</v>
      </c>
      <c r="AL7" s="180">
        <v>41944</v>
      </c>
      <c r="AM7" s="180">
        <v>41974</v>
      </c>
      <c r="AN7" s="180" t="s">
        <v>406</v>
      </c>
      <c r="AO7" s="180" t="s">
        <v>407</v>
      </c>
      <c r="AP7" s="180" t="s">
        <v>408</v>
      </c>
      <c r="AQ7" s="180">
        <v>42005</v>
      </c>
      <c r="AR7" s="180">
        <v>42036</v>
      </c>
      <c r="AS7" s="180">
        <v>42064</v>
      </c>
      <c r="AT7" s="180" t="s">
        <v>410</v>
      </c>
      <c r="AU7" s="180">
        <v>42095</v>
      </c>
      <c r="AV7" s="180">
        <v>42125</v>
      </c>
      <c r="AW7" s="180">
        <v>42185</v>
      </c>
      <c r="AX7" s="180" t="s">
        <v>411</v>
      </c>
      <c r="AY7" s="180">
        <v>42216</v>
      </c>
      <c r="AZ7" s="180">
        <v>42247</v>
      </c>
      <c r="BA7" s="180">
        <v>42277</v>
      </c>
      <c r="BB7" s="180" t="s">
        <v>412</v>
      </c>
      <c r="BC7" s="180">
        <v>42307</v>
      </c>
      <c r="BD7" s="180">
        <v>42338</v>
      </c>
      <c r="BE7" s="180">
        <v>42369</v>
      </c>
      <c r="BF7" s="180" t="s">
        <v>413</v>
      </c>
      <c r="BG7" s="180" t="s">
        <v>414</v>
      </c>
      <c r="BH7" s="180">
        <v>42400</v>
      </c>
      <c r="BI7" s="180">
        <v>42429</v>
      </c>
      <c r="BJ7" s="180">
        <v>42460</v>
      </c>
      <c r="BK7" s="180" t="s">
        <v>415</v>
      </c>
      <c r="BL7" s="180">
        <v>42490</v>
      </c>
      <c r="BM7" s="180">
        <v>42520</v>
      </c>
      <c r="BN7" s="180">
        <v>42551</v>
      </c>
      <c r="BO7" s="180" t="s">
        <v>416</v>
      </c>
      <c r="BP7" s="180">
        <v>42581</v>
      </c>
      <c r="BQ7" s="180">
        <v>42612</v>
      </c>
      <c r="BR7" s="180">
        <v>42643</v>
      </c>
      <c r="BS7" s="180" t="s">
        <v>417</v>
      </c>
      <c r="BT7" s="180">
        <v>42673</v>
      </c>
      <c r="BU7" s="180">
        <v>42704</v>
      </c>
      <c r="BV7" s="180">
        <v>42735</v>
      </c>
      <c r="BW7" s="180" t="s">
        <v>429</v>
      </c>
      <c r="BX7" s="180" t="s">
        <v>430</v>
      </c>
      <c r="BY7" s="180">
        <v>42736</v>
      </c>
      <c r="BZ7" s="180">
        <v>42767</v>
      </c>
      <c r="CA7" s="180">
        <v>42795</v>
      </c>
      <c r="CB7" s="180" t="s">
        <v>433</v>
      </c>
      <c r="CC7" s="180">
        <v>42826</v>
      </c>
      <c r="CD7" s="180">
        <v>42856</v>
      </c>
      <c r="CE7" s="180">
        <v>42887</v>
      </c>
      <c r="CF7" s="180" t="s">
        <v>435</v>
      </c>
      <c r="CG7" s="180">
        <v>42917</v>
      </c>
      <c r="CH7" s="180">
        <v>42948</v>
      </c>
      <c r="CI7" s="180">
        <v>42979</v>
      </c>
      <c r="CJ7" s="180" t="s">
        <v>438</v>
      </c>
      <c r="CK7" s="180">
        <v>43009</v>
      </c>
      <c r="CL7" s="180">
        <v>43040</v>
      </c>
      <c r="CM7" s="180">
        <v>43070</v>
      </c>
      <c r="CN7" s="180" t="s">
        <v>439</v>
      </c>
      <c r="CO7" s="180" t="s">
        <v>440</v>
      </c>
      <c r="CP7" s="180">
        <v>43101</v>
      </c>
      <c r="CQ7" s="180">
        <v>43132</v>
      </c>
      <c r="CR7" s="180">
        <v>43160</v>
      </c>
      <c r="CS7" s="180" t="s">
        <v>441</v>
      </c>
      <c r="CT7" s="180">
        <v>43191</v>
      </c>
      <c r="CU7" s="180">
        <v>43221</v>
      </c>
      <c r="CV7" s="180">
        <v>43252</v>
      </c>
      <c r="CW7" s="180" t="s">
        <v>442</v>
      </c>
      <c r="CX7" s="180">
        <v>43282</v>
      </c>
      <c r="CY7" s="180">
        <v>43313</v>
      </c>
      <c r="CZ7" s="180">
        <v>43344</v>
      </c>
      <c r="DA7" s="180" t="s">
        <v>445</v>
      </c>
      <c r="DB7" s="180">
        <v>43374</v>
      </c>
      <c r="DC7" s="180">
        <v>43405</v>
      </c>
      <c r="DD7" s="180">
        <v>43435</v>
      </c>
      <c r="DE7" s="180" t="s">
        <v>446</v>
      </c>
      <c r="DF7" s="180" t="s">
        <v>447</v>
      </c>
      <c r="DG7" s="180" t="s">
        <v>448</v>
      </c>
      <c r="DH7" s="180" t="s">
        <v>449</v>
      </c>
      <c r="DI7" s="180" t="s">
        <v>450</v>
      </c>
      <c r="DJ7" s="180" t="s">
        <v>451</v>
      </c>
      <c r="DK7" s="180" t="s">
        <v>452</v>
      </c>
      <c r="DL7" s="180" t="s">
        <v>453</v>
      </c>
      <c r="DM7" s="180" t="s">
        <v>454</v>
      </c>
      <c r="DN7" s="180" t="s">
        <v>455</v>
      </c>
      <c r="DO7" s="180" t="s">
        <v>456</v>
      </c>
      <c r="DP7" s="180" t="s">
        <v>457</v>
      </c>
      <c r="DQ7" s="180" t="s">
        <v>458</v>
      </c>
      <c r="DR7" s="180" t="s">
        <v>461</v>
      </c>
      <c r="DS7" s="180" t="s">
        <v>459</v>
      </c>
      <c r="DT7" s="180" t="s">
        <v>460</v>
      </c>
      <c r="DU7" s="180" t="s">
        <v>462</v>
      </c>
      <c r="DV7" s="180" t="s">
        <v>463</v>
      </c>
      <c r="DW7" s="180" t="s">
        <v>464</v>
      </c>
      <c r="DX7" s="180" t="s">
        <v>465</v>
      </c>
      <c r="DY7" s="180" t="s">
        <v>466</v>
      </c>
      <c r="DZ7" s="180" t="s">
        <v>467</v>
      </c>
      <c r="EA7" s="180" t="s">
        <v>468</v>
      </c>
      <c r="EB7" s="180" t="s">
        <v>469</v>
      </c>
      <c r="EC7" s="180" t="s">
        <v>470</v>
      </c>
      <c r="ED7" s="180" t="s">
        <v>471</v>
      </c>
      <c r="EE7" s="180" t="s">
        <v>472</v>
      </c>
      <c r="EF7" s="180" t="s">
        <v>473</v>
      </c>
      <c r="EG7" s="180" t="s">
        <v>474</v>
      </c>
      <c r="EH7" s="180" t="s">
        <v>475</v>
      </c>
      <c r="EI7" s="204" t="s">
        <v>476</v>
      </c>
      <c r="EJ7" s="171"/>
      <c r="EK7" s="171"/>
      <c r="EL7" s="171"/>
      <c r="EM7" s="171"/>
      <c r="EN7" s="171"/>
      <c r="EO7" s="171"/>
      <c r="EP7" s="171"/>
      <c r="EQ7" s="171"/>
      <c r="ER7" s="171"/>
      <c r="ES7" s="171"/>
      <c r="ET7" s="171"/>
      <c r="EU7" s="171"/>
      <c r="EV7" s="171"/>
      <c r="EW7" s="171"/>
      <c r="EX7" s="171"/>
      <c r="EY7" s="171"/>
      <c r="EZ7" s="171"/>
      <c r="FA7" s="171"/>
      <c r="FB7" s="171"/>
      <c r="FC7" s="171"/>
      <c r="FD7" s="171"/>
      <c r="FE7" s="171"/>
      <c r="FF7" s="171"/>
      <c r="FG7" s="171"/>
      <c r="FH7" s="171"/>
      <c r="FI7" s="171"/>
      <c r="FJ7" s="171"/>
      <c r="FK7" s="171"/>
      <c r="FL7" s="171"/>
      <c r="FM7" s="171"/>
      <c r="FN7" s="171"/>
      <c r="FO7" s="171"/>
      <c r="FP7" s="171"/>
      <c r="FQ7" s="171"/>
      <c r="FR7" s="171"/>
      <c r="FS7" s="171"/>
      <c r="FT7" s="171"/>
      <c r="FU7" s="171"/>
      <c r="FV7" s="171"/>
      <c r="FW7" s="171"/>
      <c r="FX7" s="171"/>
      <c r="FY7" s="171"/>
      <c r="FZ7" s="171"/>
      <c r="GA7" s="171"/>
      <c r="GB7" s="171"/>
      <c r="GC7" s="171"/>
      <c r="GD7" s="171"/>
      <c r="GE7" s="171"/>
      <c r="GF7" s="171"/>
      <c r="GG7" s="171"/>
      <c r="GH7" s="171"/>
      <c r="GI7" s="171"/>
      <c r="GJ7" s="171"/>
      <c r="GK7" s="171"/>
      <c r="GL7" s="171"/>
      <c r="GM7" s="171"/>
      <c r="GN7" s="171"/>
      <c r="GO7" s="171"/>
      <c r="GP7" s="171"/>
      <c r="GQ7" s="171"/>
      <c r="GR7" s="171"/>
      <c r="GS7" s="171"/>
      <c r="GT7" s="171"/>
      <c r="GU7" s="171"/>
      <c r="GV7" s="171"/>
      <c r="GW7" s="171"/>
      <c r="GX7" s="171"/>
      <c r="GY7" s="171"/>
      <c r="GZ7" s="171"/>
      <c r="HA7" s="171"/>
      <c r="HB7" s="171"/>
      <c r="HC7" s="171"/>
      <c r="HD7" s="171"/>
      <c r="HE7" s="171"/>
      <c r="HF7" s="171"/>
      <c r="HG7" s="171"/>
      <c r="HH7" s="171"/>
      <c r="HI7" s="171"/>
      <c r="HJ7" s="171"/>
      <c r="HK7" s="171"/>
      <c r="HL7" s="171"/>
      <c r="HM7" s="171"/>
      <c r="HN7" s="171"/>
      <c r="HO7" s="171"/>
      <c r="HP7" s="171"/>
      <c r="HQ7" s="171"/>
      <c r="HR7" s="171"/>
      <c r="HS7" s="171"/>
      <c r="HT7" s="171"/>
      <c r="HU7" s="171"/>
      <c r="HV7" s="171"/>
      <c r="HW7" s="171"/>
      <c r="HX7" s="171"/>
      <c r="HY7" s="171"/>
      <c r="HZ7" s="171"/>
      <c r="IA7" s="171"/>
      <c r="IB7" s="171"/>
      <c r="IC7" s="171"/>
      <c r="ID7" s="171"/>
      <c r="IE7" s="171"/>
      <c r="IF7" s="171"/>
      <c r="IG7" s="171"/>
      <c r="IH7" s="171"/>
      <c r="II7" s="171"/>
      <c r="IJ7" s="171"/>
      <c r="IK7" s="171"/>
      <c r="IL7" s="171"/>
      <c r="IM7" s="171"/>
      <c r="IN7" s="171"/>
      <c r="IO7" s="171"/>
      <c r="IP7" s="171"/>
      <c r="IQ7" s="171"/>
      <c r="IR7" s="171"/>
      <c r="IS7" s="171"/>
      <c r="IT7" s="171"/>
      <c r="IU7" s="171"/>
      <c r="IV7" s="171"/>
      <c r="IW7" s="171"/>
      <c r="IX7" s="171"/>
      <c r="IY7" s="171"/>
      <c r="IZ7" s="171"/>
      <c r="JA7" s="171"/>
      <c r="JB7" s="171"/>
    </row>
    <row r="8" spans="1:262" s="181" customFormat="1" ht="11.25" hidden="1" customHeight="1" x14ac:dyDescent="0.2">
      <c r="A8" s="171"/>
      <c r="B8" s="171"/>
      <c r="C8" s="182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71"/>
      <c r="BW8" s="171"/>
      <c r="BX8" s="171"/>
      <c r="BY8" s="172"/>
      <c r="BZ8" s="171"/>
      <c r="CA8" s="171"/>
      <c r="CB8" s="183"/>
      <c r="CC8" s="171"/>
      <c r="CD8" s="173"/>
      <c r="CE8" s="171"/>
      <c r="CF8" s="171"/>
      <c r="CG8" s="171"/>
      <c r="CH8" s="171"/>
      <c r="CI8" s="171"/>
      <c r="CJ8" s="171"/>
      <c r="CK8" s="171"/>
      <c r="CL8" s="171"/>
      <c r="CM8" s="171"/>
      <c r="CN8" s="171"/>
      <c r="CO8" s="171"/>
      <c r="CP8" s="171"/>
      <c r="CQ8" s="171"/>
      <c r="CR8" s="171"/>
      <c r="CS8" s="171"/>
      <c r="CT8" s="171"/>
      <c r="CU8" s="171"/>
      <c r="CV8" s="171"/>
      <c r="CW8" s="171"/>
      <c r="CX8" s="171"/>
      <c r="CY8" s="171"/>
      <c r="CZ8" s="171"/>
      <c r="DA8" s="171"/>
      <c r="DB8" s="171"/>
      <c r="DC8" s="171"/>
      <c r="DD8" s="171"/>
      <c r="DE8" s="171"/>
      <c r="DF8" s="171"/>
      <c r="DG8" s="171"/>
      <c r="DH8" s="171"/>
      <c r="DI8" s="171"/>
      <c r="DJ8" s="171"/>
      <c r="DK8" s="171"/>
      <c r="DL8" s="171"/>
      <c r="DM8" s="171"/>
      <c r="DN8" s="171"/>
      <c r="DO8" s="171"/>
      <c r="DP8" s="171"/>
      <c r="DQ8" s="171"/>
      <c r="DR8" s="171"/>
      <c r="DS8" s="171"/>
      <c r="DT8" s="171"/>
      <c r="DU8" s="171"/>
      <c r="DV8" s="171"/>
      <c r="DW8" s="171"/>
      <c r="DX8" s="171"/>
      <c r="DY8" s="171"/>
      <c r="DZ8" s="171"/>
      <c r="EA8" s="171"/>
      <c r="EB8" s="171"/>
      <c r="EC8" s="171"/>
      <c r="ED8" s="171"/>
      <c r="EE8" s="171"/>
      <c r="EF8" s="171"/>
      <c r="EG8" s="171"/>
      <c r="EH8" s="171"/>
      <c r="EI8" s="172"/>
      <c r="EJ8" s="171"/>
      <c r="EK8" s="171"/>
      <c r="EL8" s="171"/>
      <c r="EM8" s="171"/>
      <c r="EN8" s="171"/>
      <c r="EO8" s="171"/>
      <c r="EP8" s="171"/>
      <c r="EQ8" s="171"/>
      <c r="ER8" s="171"/>
      <c r="ES8" s="171"/>
      <c r="ET8" s="171"/>
      <c r="EU8" s="171"/>
      <c r="EV8" s="171"/>
      <c r="EW8" s="171"/>
      <c r="EX8" s="171"/>
      <c r="EY8" s="171"/>
      <c r="EZ8" s="171"/>
      <c r="FA8" s="171"/>
      <c r="FB8" s="171"/>
      <c r="FC8" s="171"/>
      <c r="FD8" s="171"/>
      <c r="FE8" s="171"/>
      <c r="FF8" s="171"/>
      <c r="FG8" s="171"/>
      <c r="FH8" s="171"/>
      <c r="FI8" s="171"/>
      <c r="FJ8" s="171"/>
      <c r="FK8" s="171"/>
      <c r="FL8" s="171"/>
      <c r="FM8" s="171"/>
      <c r="FN8" s="171"/>
      <c r="FO8" s="171"/>
      <c r="FP8" s="171"/>
      <c r="FQ8" s="171"/>
      <c r="FR8" s="171"/>
      <c r="FS8" s="171"/>
      <c r="FT8" s="171"/>
      <c r="FU8" s="171"/>
      <c r="FV8" s="171"/>
      <c r="FW8" s="171"/>
      <c r="FX8" s="171"/>
      <c r="FY8" s="171"/>
      <c r="FZ8" s="171"/>
      <c r="GA8" s="171"/>
      <c r="GB8" s="171"/>
      <c r="GC8" s="171"/>
      <c r="GD8" s="171"/>
      <c r="GE8" s="171"/>
      <c r="GF8" s="171"/>
      <c r="GG8" s="171"/>
      <c r="GH8" s="171"/>
      <c r="GI8" s="171"/>
      <c r="GJ8" s="171"/>
      <c r="GK8" s="171"/>
      <c r="GL8" s="171"/>
      <c r="GM8" s="171"/>
      <c r="GN8" s="171"/>
      <c r="GO8" s="171"/>
      <c r="GP8" s="171"/>
      <c r="GQ8" s="171"/>
      <c r="GR8" s="171"/>
      <c r="GS8" s="171"/>
      <c r="GT8" s="171"/>
      <c r="GU8" s="171"/>
      <c r="GV8" s="171"/>
      <c r="GW8" s="171"/>
      <c r="GX8" s="171"/>
      <c r="GY8" s="171"/>
      <c r="GZ8" s="171"/>
      <c r="HA8" s="171"/>
      <c r="HB8" s="171"/>
      <c r="HC8" s="171"/>
      <c r="HD8" s="171"/>
      <c r="HE8" s="171"/>
      <c r="HF8" s="171"/>
      <c r="HG8" s="171"/>
      <c r="HH8" s="171"/>
      <c r="HI8" s="171"/>
      <c r="HJ8" s="171"/>
      <c r="HK8" s="171"/>
      <c r="HL8" s="171"/>
      <c r="HM8" s="171"/>
      <c r="HN8" s="171"/>
      <c r="HO8" s="171"/>
      <c r="HP8" s="171"/>
      <c r="HQ8" s="171"/>
      <c r="HR8" s="171"/>
      <c r="HS8" s="171"/>
      <c r="HT8" s="171"/>
      <c r="HU8" s="171"/>
      <c r="HV8" s="171"/>
      <c r="HW8" s="171"/>
      <c r="HX8" s="171"/>
      <c r="HY8" s="171"/>
      <c r="HZ8" s="171"/>
      <c r="IA8" s="171"/>
      <c r="IB8" s="171"/>
      <c r="IC8" s="171"/>
      <c r="ID8" s="171"/>
      <c r="IE8" s="171"/>
      <c r="IF8" s="171"/>
      <c r="IG8" s="171"/>
      <c r="IH8" s="171"/>
      <c r="II8" s="171"/>
      <c r="IJ8" s="171"/>
      <c r="IK8" s="171"/>
      <c r="IL8" s="171"/>
      <c r="IM8" s="171"/>
      <c r="IN8" s="171"/>
      <c r="IO8" s="171"/>
      <c r="IP8" s="171"/>
      <c r="IQ8" s="171"/>
      <c r="IR8" s="171"/>
      <c r="IS8" s="171"/>
      <c r="IT8" s="171"/>
      <c r="IU8" s="171"/>
      <c r="IV8" s="171"/>
      <c r="IW8" s="171"/>
      <c r="IX8" s="171"/>
      <c r="IY8" s="171"/>
      <c r="IZ8" s="171"/>
      <c r="JA8" s="171"/>
      <c r="JB8" s="171"/>
    </row>
    <row r="9" spans="1:262" s="181" customFormat="1" ht="24.75" customHeight="1" x14ac:dyDescent="0.2">
      <c r="A9" s="174"/>
      <c r="B9" s="174"/>
      <c r="C9" s="184" t="s">
        <v>3</v>
      </c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6"/>
      <c r="AS9" s="186"/>
      <c r="AT9" s="185"/>
      <c r="AU9" s="186"/>
      <c r="AV9" s="186"/>
      <c r="AW9" s="186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  <c r="BV9" s="174"/>
      <c r="BW9" s="174"/>
      <c r="BX9" s="174"/>
      <c r="BY9" s="174"/>
      <c r="BZ9" s="174"/>
      <c r="CA9" s="174"/>
      <c r="CB9" s="185"/>
      <c r="CC9" s="174"/>
      <c r="CD9" s="175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4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6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4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4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4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4"/>
      <c r="HI9" s="174"/>
      <c r="HJ9" s="174"/>
      <c r="HK9" s="174"/>
      <c r="HL9" s="174"/>
      <c r="HM9" s="174"/>
      <c r="HN9" s="174"/>
      <c r="HO9" s="174"/>
      <c r="HP9" s="174"/>
      <c r="HQ9" s="174"/>
      <c r="HR9" s="174"/>
      <c r="HS9" s="174"/>
      <c r="HT9" s="174"/>
      <c r="HU9" s="174"/>
      <c r="HV9" s="174"/>
      <c r="HW9" s="174"/>
      <c r="HX9" s="174"/>
      <c r="HY9" s="174"/>
      <c r="HZ9" s="174"/>
      <c r="IA9" s="174"/>
      <c r="IB9" s="174"/>
      <c r="IC9" s="174"/>
      <c r="ID9" s="174"/>
      <c r="IE9" s="174"/>
      <c r="IF9" s="174"/>
      <c r="IG9" s="174"/>
      <c r="IH9" s="174"/>
      <c r="II9" s="174"/>
      <c r="IJ9" s="174"/>
      <c r="IK9" s="174"/>
      <c r="IL9" s="174"/>
      <c r="IM9" s="174"/>
      <c r="IN9" s="174"/>
      <c r="IO9" s="174"/>
      <c r="IP9" s="174"/>
      <c r="IQ9" s="174"/>
      <c r="IR9" s="174"/>
      <c r="IS9" s="174"/>
      <c r="IT9" s="174"/>
      <c r="IU9" s="174"/>
      <c r="IV9" s="174"/>
      <c r="IW9" s="174"/>
      <c r="IX9" s="174"/>
      <c r="IY9" s="174"/>
      <c r="IZ9" s="174"/>
      <c r="JA9" s="174"/>
      <c r="JB9" s="174"/>
    </row>
    <row r="10" spans="1:262" s="181" customFormat="1" ht="24.75" customHeight="1" x14ac:dyDescent="0.2">
      <c r="A10" s="174"/>
      <c r="B10" s="174"/>
      <c r="C10" s="187" t="s">
        <v>5</v>
      </c>
      <c r="D10" s="188">
        <v>0</v>
      </c>
      <c r="E10" s="188">
        <v>0</v>
      </c>
      <c r="F10" s="188">
        <v>0</v>
      </c>
      <c r="G10" s="188">
        <v>2.8747040699999999</v>
      </c>
      <c r="H10" s="188">
        <v>2.8747040699999999</v>
      </c>
      <c r="I10" s="188">
        <v>20.513936065169997</v>
      </c>
      <c r="J10" s="188">
        <v>5.5847494434999998</v>
      </c>
      <c r="K10" s="188">
        <v>6.8543927775599993</v>
      </c>
      <c r="L10" s="188">
        <v>32.953078286229996</v>
      </c>
      <c r="M10" s="188">
        <v>35.827782356229996</v>
      </c>
      <c r="N10" s="188">
        <v>2.3371404173100001</v>
      </c>
      <c r="O10" s="188">
        <v>2.9496073437499999</v>
      </c>
      <c r="P10" s="188">
        <v>13.274757752709998</v>
      </c>
      <c r="Q10" s="188">
        <v>18.561505513769998</v>
      </c>
      <c r="R10" s="188">
        <v>3</v>
      </c>
      <c r="S10" s="188">
        <v>0.19600000000000001</v>
      </c>
      <c r="T10" s="188">
        <v>6.8040000000000003</v>
      </c>
      <c r="U10" s="188">
        <v>10</v>
      </c>
      <c r="V10" s="188">
        <v>28.561505513769998</v>
      </c>
      <c r="W10" s="188">
        <v>64.38928786999999</v>
      </c>
      <c r="X10" s="188">
        <v>2.5</v>
      </c>
      <c r="Y10" s="188">
        <v>0.5</v>
      </c>
      <c r="Z10" s="188">
        <v>1</v>
      </c>
      <c r="AA10" s="188">
        <v>4</v>
      </c>
      <c r="AB10" s="188">
        <v>1</v>
      </c>
      <c r="AC10" s="188">
        <v>25</v>
      </c>
      <c r="AD10" s="188">
        <v>7.58</v>
      </c>
      <c r="AE10" s="188">
        <v>33.58</v>
      </c>
      <c r="AF10" s="188">
        <v>37.58</v>
      </c>
      <c r="AG10" s="188">
        <v>4.8</v>
      </c>
      <c r="AH10" s="188">
        <v>7</v>
      </c>
      <c r="AI10" s="188">
        <v>0</v>
      </c>
      <c r="AJ10" s="188">
        <v>11.8</v>
      </c>
      <c r="AK10" s="188">
        <v>0</v>
      </c>
      <c r="AL10" s="188">
        <v>0</v>
      </c>
      <c r="AM10" s="188">
        <v>2.9571139849999999</v>
      </c>
      <c r="AN10" s="188">
        <v>2.9571139849999999</v>
      </c>
      <c r="AO10" s="188">
        <v>14.757113985</v>
      </c>
      <c r="AP10" s="188">
        <v>52.337113985000002</v>
      </c>
      <c r="AQ10" s="188">
        <v>8.3949999999999997E-3</v>
      </c>
      <c r="AR10" s="189">
        <v>0.20971999999999999</v>
      </c>
      <c r="AS10" s="189">
        <v>0</v>
      </c>
      <c r="AT10" s="188">
        <v>0.218115</v>
      </c>
      <c r="AU10" s="189">
        <v>5</v>
      </c>
      <c r="AV10" s="189">
        <v>10.061005</v>
      </c>
      <c r="AW10" s="189">
        <v>0</v>
      </c>
      <c r="AX10" s="188">
        <v>15.061005</v>
      </c>
      <c r="AY10" s="188">
        <v>0</v>
      </c>
      <c r="AZ10" s="188">
        <v>0</v>
      </c>
      <c r="BA10" s="188">
        <v>0</v>
      </c>
      <c r="BB10" s="188">
        <v>0</v>
      </c>
      <c r="BC10" s="188">
        <v>0</v>
      </c>
      <c r="BD10" s="188">
        <v>2.9645360150000002</v>
      </c>
      <c r="BE10" s="188">
        <v>8</v>
      </c>
      <c r="BF10" s="188">
        <v>10.964536015</v>
      </c>
      <c r="BG10" s="188">
        <v>26.243656014999999</v>
      </c>
      <c r="BH10" s="188">
        <v>8</v>
      </c>
      <c r="BI10" s="188">
        <v>8</v>
      </c>
      <c r="BJ10" s="188">
        <v>11.23171652925998</v>
      </c>
      <c r="BK10" s="188">
        <v>27.23171652925998</v>
      </c>
      <c r="BL10" s="188">
        <v>4.75</v>
      </c>
      <c r="BM10" s="188">
        <v>0</v>
      </c>
      <c r="BN10" s="188">
        <v>0</v>
      </c>
      <c r="BO10" s="188">
        <v>4.75</v>
      </c>
      <c r="BP10" s="188">
        <v>41.65</v>
      </c>
      <c r="BQ10" s="188">
        <v>0</v>
      </c>
      <c r="BR10" s="188">
        <v>0</v>
      </c>
      <c r="BS10" s="188">
        <v>41.65</v>
      </c>
      <c r="BT10" s="188">
        <v>0</v>
      </c>
      <c r="BU10" s="188">
        <v>0</v>
      </c>
      <c r="BV10" s="188">
        <v>0</v>
      </c>
      <c r="BW10" s="188">
        <v>0</v>
      </c>
      <c r="BX10" s="188">
        <v>73.631716529259975</v>
      </c>
      <c r="BY10" s="188">
        <v>0</v>
      </c>
      <c r="BZ10" s="188">
        <v>0</v>
      </c>
      <c r="CA10" s="188">
        <v>0</v>
      </c>
      <c r="CB10" s="188">
        <v>0</v>
      </c>
      <c r="CC10" s="188">
        <v>0</v>
      </c>
      <c r="CD10" s="188">
        <v>7.5739999999999989E-8</v>
      </c>
      <c r="CE10" s="188">
        <v>0</v>
      </c>
      <c r="CF10" s="188">
        <v>7.5739999999999989E-8</v>
      </c>
      <c r="CG10" s="188">
        <v>0</v>
      </c>
      <c r="CH10" s="188">
        <v>0</v>
      </c>
      <c r="CI10" s="188">
        <v>0</v>
      </c>
      <c r="CJ10" s="188">
        <v>0</v>
      </c>
      <c r="CK10" s="188">
        <v>0</v>
      </c>
      <c r="CL10" s="188">
        <v>0</v>
      </c>
      <c r="CM10" s="188">
        <v>0</v>
      </c>
      <c r="CN10" s="188">
        <v>0</v>
      </c>
      <c r="CO10" s="188">
        <v>7.5740000000000002E-8</v>
      </c>
      <c r="CP10" s="188">
        <v>0</v>
      </c>
      <c r="CQ10" s="188">
        <v>0</v>
      </c>
      <c r="CR10" s="188">
        <v>0</v>
      </c>
      <c r="CS10" s="188">
        <v>0</v>
      </c>
      <c r="CT10" s="188">
        <v>0</v>
      </c>
      <c r="CU10" s="188">
        <v>0</v>
      </c>
      <c r="CV10" s="188">
        <v>0</v>
      </c>
      <c r="CW10" s="188">
        <v>0</v>
      </c>
      <c r="CX10" s="188">
        <v>0</v>
      </c>
      <c r="CY10" s="188">
        <v>0</v>
      </c>
      <c r="CZ10" s="188">
        <v>0</v>
      </c>
      <c r="DA10" s="188">
        <v>0</v>
      </c>
      <c r="DB10" s="188">
        <v>0</v>
      </c>
      <c r="DC10" s="188">
        <v>0</v>
      </c>
      <c r="DD10" s="188">
        <v>0</v>
      </c>
      <c r="DE10" s="188">
        <v>0</v>
      </c>
      <c r="DF10" s="188">
        <v>0</v>
      </c>
      <c r="DG10" s="188">
        <v>0</v>
      </c>
      <c r="DH10" s="188">
        <v>0</v>
      </c>
      <c r="DI10" s="188">
        <v>0</v>
      </c>
      <c r="DJ10" s="188">
        <v>0</v>
      </c>
      <c r="DK10" s="188">
        <v>0</v>
      </c>
      <c r="DL10" s="188">
        <v>0</v>
      </c>
      <c r="DM10" s="188">
        <v>0</v>
      </c>
      <c r="DN10" s="188">
        <v>14.25</v>
      </c>
      <c r="DO10" s="188">
        <v>0</v>
      </c>
      <c r="DP10" s="188">
        <v>0</v>
      </c>
      <c r="DQ10" s="188">
        <v>0</v>
      </c>
      <c r="DR10" s="188">
        <v>0</v>
      </c>
      <c r="DS10" s="188">
        <v>0</v>
      </c>
      <c r="DT10" s="188">
        <v>0</v>
      </c>
      <c r="DU10" s="188">
        <v>0</v>
      </c>
      <c r="DV10" s="188">
        <v>0</v>
      </c>
      <c r="DW10" s="188">
        <v>0</v>
      </c>
      <c r="DX10" s="188">
        <v>0</v>
      </c>
      <c r="DY10" s="188">
        <v>0</v>
      </c>
      <c r="DZ10" s="188">
        <v>268.97038046</v>
      </c>
      <c r="EA10" s="188">
        <v>75</v>
      </c>
      <c r="EB10" s="188">
        <v>65.25</v>
      </c>
      <c r="EC10" s="188">
        <v>0</v>
      </c>
      <c r="ED10" s="188">
        <v>0</v>
      </c>
      <c r="EE10" s="188">
        <v>81</v>
      </c>
      <c r="EF10" s="188">
        <v>0</v>
      </c>
      <c r="EG10" s="188">
        <v>36.75</v>
      </c>
      <c r="EH10" s="188">
        <v>171.91820000000001</v>
      </c>
      <c r="EI10" s="190">
        <v>139.19999999999999</v>
      </c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4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  <c r="GA10" s="174"/>
      <c r="GB10" s="174"/>
      <c r="GC10" s="174"/>
      <c r="GD10" s="174"/>
      <c r="GE10" s="174"/>
      <c r="GF10" s="174"/>
      <c r="GG10" s="174"/>
      <c r="GH10" s="174"/>
      <c r="GI10" s="174"/>
      <c r="GJ10" s="174"/>
      <c r="GK10" s="174"/>
      <c r="GL10" s="174"/>
      <c r="GM10" s="174"/>
      <c r="GN10" s="174"/>
      <c r="GO10" s="174"/>
      <c r="GP10" s="174"/>
      <c r="GQ10" s="174"/>
      <c r="GR10" s="174"/>
      <c r="GS10" s="174"/>
      <c r="GT10" s="174"/>
      <c r="GU10" s="174"/>
      <c r="GV10" s="174"/>
      <c r="GW10" s="174"/>
      <c r="GX10" s="174"/>
      <c r="GY10" s="174"/>
      <c r="GZ10" s="174"/>
      <c r="HA10" s="174"/>
      <c r="HB10" s="174"/>
      <c r="HC10" s="174"/>
      <c r="HD10" s="174"/>
      <c r="HE10" s="174"/>
      <c r="HF10" s="174"/>
      <c r="HG10" s="174"/>
      <c r="HH10" s="174"/>
      <c r="HI10" s="174"/>
      <c r="HJ10" s="174"/>
      <c r="HK10" s="174"/>
      <c r="HL10" s="174"/>
      <c r="HM10" s="174"/>
      <c r="HN10" s="174"/>
      <c r="HO10" s="174"/>
      <c r="HP10" s="174"/>
      <c r="HQ10" s="174"/>
      <c r="HR10" s="174"/>
      <c r="HS10" s="174"/>
      <c r="HT10" s="174"/>
      <c r="HU10" s="174"/>
      <c r="HV10" s="174"/>
      <c r="HW10" s="174"/>
      <c r="HX10" s="174"/>
      <c r="HY10" s="174"/>
      <c r="HZ10" s="174"/>
      <c r="IA10" s="174"/>
      <c r="IB10" s="174"/>
      <c r="IC10" s="174"/>
      <c r="ID10" s="174"/>
      <c r="IE10" s="174"/>
      <c r="IF10" s="174"/>
      <c r="IG10" s="174"/>
      <c r="IH10" s="174"/>
      <c r="II10" s="174"/>
      <c r="IJ10" s="174"/>
      <c r="IK10" s="174"/>
      <c r="IL10" s="174"/>
      <c r="IM10" s="174"/>
      <c r="IN10" s="174"/>
      <c r="IO10" s="174"/>
      <c r="IP10" s="174"/>
      <c r="IQ10" s="174"/>
      <c r="IR10" s="174"/>
      <c r="IS10" s="174"/>
      <c r="IT10" s="174"/>
      <c r="IU10" s="174"/>
      <c r="IV10" s="174"/>
      <c r="IW10" s="174"/>
      <c r="IX10" s="174"/>
      <c r="IY10" s="174"/>
      <c r="IZ10" s="174"/>
      <c r="JA10" s="174"/>
      <c r="JB10" s="174"/>
    </row>
    <row r="11" spans="1:262" s="181" customFormat="1" ht="24.75" customHeight="1" x14ac:dyDescent="0.2">
      <c r="A11" s="174"/>
      <c r="B11" s="174"/>
      <c r="C11" s="187" t="s">
        <v>1</v>
      </c>
      <c r="D11" s="188">
        <v>1.8416666670000002E-2</v>
      </c>
      <c r="E11" s="188">
        <v>0</v>
      </c>
      <c r="F11" s="188">
        <v>0</v>
      </c>
      <c r="G11" s="188">
        <v>0</v>
      </c>
      <c r="H11" s="188">
        <v>0</v>
      </c>
      <c r="I11" s="188">
        <v>12</v>
      </c>
      <c r="J11" s="188">
        <v>0</v>
      </c>
      <c r="K11" s="188">
        <v>3.5899999999999997E-7</v>
      </c>
      <c r="L11" s="188">
        <v>12.000000359</v>
      </c>
      <c r="M11" s="188">
        <v>12.000000359</v>
      </c>
      <c r="N11" s="188">
        <v>0</v>
      </c>
      <c r="O11" s="188">
        <v>0</v>
      </c>
      <c r="P11" s="188">
        <v>5</v>
      </c>
      <c r="Q11" s="188">
        <v>5</v>
      </c>
      <c r="R11" s="188">
        <v>5</v>
      </c>
      <c r="S11" s="188">
        <v>0</v>
      </c>
      <c r="T11" s="188">
        <v>5</v>
      </c>
      <c r="U11" s="188">
        <v>10</v>
      </c>
      <c r="V11" s="188">
        <v>15</v>
      </c>
      <c r="W11" s="188">
        <v>27.000000358999998</v>
      </c>
      <c r="X11" s="188">
        <v>0</v>
      </c>
      <c r="Y11" s="188">
        <v>0</v>
      </c>
      <c r="Z11" s="188">
        <v>0</v>
      </c>
      <c r="AA11" s="188">
        <v>0</v>
      </c>
      <c r="AB11" s="188">
        <v>0</v>
      </c>
      <c r="AC11" s="188">
        <v>0</v>
      </c>
      <c r="AD11" s="188">
        <v>3.6</v>
      </c>
      <c r="AE11" s="188">
        <v>3.6</v>
      </c>
      <c r="AF11" s="188">
        <v>3.6</v>
      </c>
      <c r="AG11" s="188">
        <v>4.8</v>
      </c>
      <c r="AH11" s="188">
        <v>7</v>
      </c>
      <c r="AI11" s="188">
        <v>0</v>
      </c>
      <c r="AJ11" s="188">
        <v>11.8</v>
      </c>
      <c r="AK11" s="188">
        <v>0</v>
      </c>
      <c r="AL11" s="188">
        <v>0</v>
      </c>
      <c r="AM11" s="188">
        <v>0</v>
      </c>
      <c r="AN11" s="188">
        <v>0</v>
      </c>
      <c r="AO11" s="188">
        <v>11.8</v>
      </c>
      <c r="AP11" s="188">
        <v>15.4</v>
      </c>
      <c r="AQ11" s="188">
        <v>0</v>
      </c>
      <c r="AR11" s="189">
        <v>0</v>
      </c>
      <c r="AS11" s="189">
        <v>6.7375000000000004E-2</v>
      </c>
      <c r="AT11" s="188">
        <v>6.7375000000000004E-2</v>
      </c>
      <c r="AU11" s="189">
        <v>0</v>
      </c>
      <c r="AV11" s="189">
        <v>0.68959999999999999</v>
      </c>
      <c r="AW11" s="189">
        <v>0</v>
      </c>
      <c r="AX11" s="188">
        <v>0.68959999999999999</v>
      </c>
      <c r="AY11" s="188">
        <v>0</v>
      </c>
      <c r="AZ11" s="188">
        <v>0</v>
      </c>
      <c r="BA11" s="188">
        <v>0</v>
      </c>
      <c r="BB11" s="188">
        <v>0</v>
      </c>
      <c r="BC11" s="188">
        <v>0</v>
      </c>
      <c r="BD11" s="188">
        <v>0</v>
      </c>
      <c r="BE11" s="188">
        <v>0</v>
      </c>
      <c r="BF11" s="188">
        <v>0</v>
      </c>
      <c r="BG11" s="188">
        <v>0.75697500000000006</v>
      </c>
      <c r="BH11" s="188">
        <v>0.25543875152000001</v>
      </c>
      <c r="BI11" s="188">
        <v>0.25756740777999998</v>
      </c>
      <c r="BJ11" s="188">
        <v>0.25971380284999995</v>
      </c>
      <c r="BK11" s="188">
        <v>0.77271996215000005</v>
      </c>
      <c r="BL11" s="188">
        <v>0.26187808454</v>
      </c>
      <c r="BM11" s="188">
        <v>0.26406040191000002</v>
      </c>
      <c r="BN11" s="188">
        <v>0</v>
      </c>
      <c r="BO11" s="188">
        <v>0.52593848645000008</v>
      </c>
      <c r="BP11" s="188">
        <v>0</v>
      </c>
      <c r="BQ11" s="188">
        <v>0</v>
      </c>
      <c r="BR11" s="188">
        <v>0</v>
      </c>
      <c r="BS11" s="188">
        <v>0</v>
      </c>
      <c r="BT11" s="188">
        <v>0</v>
      </c>
      <c r="BU11" s="188">
        <v>0</v>
      </c>
      <c r="BV11" s="188">
        <v>0</v>
      </c>
      <c r="BW11" s="188">
        <v>0</v>
      </c>
      <c r="BX11" s="188">
        <v>1.2986584486000001</v>
      </c>
      <c r="BY11" s="188">
        <v>0</v>
      </c>
      <c r="BZ11" s="188">
        <v>0</v>
      </c>
      <c r="CA11" s="188">
        <v>0</v>
      </c>
      <c r="CB11" s="188">
        <v>0</v>
      </c>
      <c r="CC11" s="188">
        <v>0</v>
      </c>
      <c r="CD11" s="188">
        <v>18.054504475000002</v>
      </c>
      <c r="CE11" s="188">
        <v>0</v>
      </c>
      <c r="CF11" s="188">
        <v>18.054504475000002</v>
      </c>
      <c r="CG11" s="188">
        <v>0</v>
      </c>
      <c r="CH11" s="188">
        <v>0</v>
      </c>
      <c r="CI11" s="188">
        <v>0</v>
      </c>
      <c r="CJ11" s="188">
        <v>0</v>
      </c>
      <c r="CK11" s="188">
        <v>0</v>
      </c>
      <c r="CL11" s="188">
        <v>0</v>
      </c>
      <c r="CM11" s="188">
        <v>2.9325000000000001</v>
      </c>
      <c r="CN11" s="188">
        <v>2.9325000000000001</v>
      </c>
      <c r="CO11" s="188">
        <v>20.987004475000003</v>
      </c>
      <c r="CP11" s="188">
        <v>0</v>
      </c>
      <c r="CQ11" s="188">
        <v>0</v>
      </c>
      <c r="CR11" s="188">
        <v>0</v>
      </c>
      <c r="CS11" s="188">
        <v>0</v>
      </c>
      <c r="CT11" s="188">
        <v>0</v>
      </c>
      <c r="CU11" s="188">
        <v>0</v>
      </c>
      <c r="CV11" s="188">
        <v>0</v>
      </c>
      <c r="CW11" s="188">
        <v>0</v>
      </c>
      <c r="CX11" s="188">
        <v>0</v>
      </c>
      <c r="CY11" s="188">
        <v>0</v>
      </c>
      <c r="CZ11" s="188">
        <v>0</v>
      </c>
      <c r="DA11" s="188">
        <v>0</v>
      </c>
      <c r="DB11" s="188">
        <v>0</v>
      </c>
      <c r="DC11" s="188">
        <v>0</v>
      </c>
      <c r="DD11" s="188">
        <v>0</v>
      </c>
      <c r="DE11" s="188">
        <v>0</v>
      </c>
      <c r="DF11" s="188">
        <v>0</v>
      </c>
      <c r="DG11" s="188">
        <v>0</v>
      </c>
      <c r="DH11" s="188">
        <v>0</v>
      </c>
      <c r="DI11" s="188">
        <v>2.1249999899999921</v>
      </c>
      <c r="DJ11" s="188">
        <v>2.8333333199999999</v>
      </c>
      <c r="DK11" s="188">
        <v>2.1249999900000001</v>
      </c>
      <c r="DL11" s="188">
        <v>1.41666666</v>
      </c>
      <c r="DM11" s="188">
        <v>1.41666666</v>
      </c>
      <c r="DN11" s="188">
        <v>0.70833332999999998</v>
      </c>
      <c r="DO11" s="188">
        <v>0</v>
      </c>
      <c r="DP11" s="188">
        <v>0</v>
      </c>
      <c r="DQ11" s="188">
        <v>0</v>
      </c>
      <c r="DR11" s="188">
        <v>0</v>
      </c>
      <c r="DS11" s="188">
        <v>0</v>
      </c>
      <c r="DT11" s="188">
        <v>0</v>
      </c>
      <c r="DU11" s="188">
        <v>0</v>
      </c>
      <c r="DV11" s="188">
        <v>0</v>
      </c>
      <c r="DW11" s="188">
        <v>0</v>
      </c>
      <c r="DX11" s="188">
        <v>0</v>
      </c>
      <c r="DY11" s="188">
        <v>0</v>
      </c>
      <c r="DZ11" s="188">
        <v>0</v>
      </c>
      <c r="EA11" s="188">
        <v>65</v>
      </c>
      <c r="EB11" s="188">
        <v>63</v>
      </c>
      <c r="EC11" s="188">
        <v>0</v>
      </c>
      <c r="ED11" s="188">
        <v>0</v>
      </c>
      <c r="EE11" s="188">
        <v>81</v>
      </c>
      <c r="EF11" s="188">
        <v>0</v>
      </c>
      <c r="EG11" s="188">
        <v>36.75</v>
      </c>
      <c r="EH11" s="188">
        <v>154.10108041000001</v>
      </c>
      <c r="EI11" s="190">
        <v>177.35651633000001</v>
      </c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4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4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4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4"/>
      <c r="HI11" s="174"/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174"/>
      <c r="HV11" s="174"/>
      <c r="HW11" s="174"/>
      <c r="HX11" s="174"/>
      <c r="HY11" s="174"/>
      <c r="HZ11" s="174"/>
      <c r="IA11" s="174"/>
      <c r="IB11" s="174"/>
      <c r="IC11" s="174"/>
      <c r="ID11" s="174"/>
      <c r="IE11" s="174"/>
      <c r="IF11" s="174"/>
      <c r="IG11" s="174"/>
      <c r="IH11" s="174"/>
      <c r="II11" s="174"/>
      <c r="IJ11" s="174"/>
      <c r="IK11" s="174"/>
      <c r="IL11" s="174"/>
      <c r="IM11" s="174"/>
      <c r="IN11" s="174"/>
      <c r="IO11" s="174"/>
      <c r="IP11" s="174"/>
      <c r="IQ11" s="174"/>
      <c r="IR11" s="174"/>
      <c r="IS11" s="174"/>
      <c r="IT11" s="174"/>
      <c r="IU11" s="174"/>
      <c r="IV11" s="174"/>
      <c r="IW11" s="174"/>
      <c r="IX11" s="174"/>
      <c r="IY11" s="174"/>
      <c r="IZ11" s="174"/>
      <c r="JA11" s="174"/>
      <c r="JB11" s="174"/>
    </row>
    <row r="12" spans="1:262" s="181" customFormat="1" ht="24.75" customHeight="1" x14ac:dyDescent="0.2">
      <c r="A12" s="171"/>
      <c r="B12" s="171"/>
      <c r="C12" s="187" t="s">
        <v>436</v>
      </c>
      <c r="D12" s="188">
        <v>43.418500000000002</v>
      </c>
      <c r="E12" s="188">
        <v>43.418500000000002</v>
      </c>
      <c r="F12" s="188">
        <v>43.418500000000002</v>
      </c>
      <c r="G12" s="188">
        <v>46.293204070000002</v>
      </c>
      <c r="H12" s="188">
        <v>46.293204070000002</v>
      </c>
      <c r="I12" s="188">
        <v>54.807140135169995</v>
      </c>
      <c r="J12" s="188">
        <v>60.391889578669996</v>
      </c>
      <c r="K12" s="188">
        <v>67.246282356229997</v>
      </c>
      <c r="L12" s="188">
        <v>67.246282356229997</v>
      </c>
      <c r="M12" s="188">
        <v>67.246282356229997</v>
      </c>
      <c r="N12" s="188">
        <v>69.583422773540008</v>
      </c>
      <c r="O12" s="188">
        <v>72.533030117290011</v>
      </c>
      <c r="P12" s="188">
        <v>80.807787869999999</v>
      </c>
      <c r="Q12" s="188">
        <v>80.807787869999999</v>
      </c>
      <c r="R12" s="188">
        <v>78.807787869999999</v>
      </c>
      <c r="S12" s="188">
        <v>79.003787869999996</v>
      </c>
      <c r="T12" s="188">
        <v>80.807787869999999</v>
      </c>
      <c r="U12" s="188">
        <v>80.807787869999999</v>
      </c>
      <c r="V12" s="188">
        <v>80.807787869999999</v>
      </c>
      <c r="W12" s="188">
        <v>80.807787869999999</v>
      </c>
      <c r="X12" s="188">
        <v>83.307787869999999</v>
      </c>
      <c r="Y12" s="188">
        <v>83.807787869999999</v>
      </c>
      <c r="Z12" s="188">
        <v>84.807787869999999</v>
      </c>
      <c r="AA12" s="188">
        <v>84.807787869999999</v>
      </c>
      <c r="AB12" s="188">
        <v>85.807787869999999</v>
      </c>
      <c r="AC12" s="188">
        <v>110.80778787</v>
      </c>
      <c r="AD12" s="188">
        <v>114.78778787</v>
      </c>
      <c r="AE12" s="188">
        <v>114.78778787</v>
      </c>
      <c r="AF12" s="188">
        <v>114.78778787</v>
      </c>
      <c r="AG12" s="188">
        <v>114.78778787</v>
      </c>
      <c r="AH12" s="188">
        <v>114.78778787</v>
      </c>
      <c r="AI12" s="188">
        <v>114.78778787</v>
      </c>
      <c r="AJ12" s="188">
        <v>114.78778787</v>
      </c>
      <c r="AK12" s="188">
        <v>114.78778787</v>
      </c>
      <c r="AL12" s="188">
        <v>114.78778787</v>
      </c>
      <c r="AM12" s="188">
        <v>117.74490185500001</v>
      </c>
      <c r="AN12" s="188">
        <v>117.74490185500001</v>
      </c>
      <c r="AO12" s="188">
        <v>117.74490185500001</v>
      </c>
      <c r="AP12" s="188">
        <v>117.74490185500001</v>
      </c>
      <c r="AQ12" s="188">
        <v>117.753296855</v>
      </c>
      <c r="AR12" s="188">
        <v>117.96301685500001</v>
      </c>
      <c r="AS12" s="188">
        <v>117.89564185500001</v>
      </c>
      <c r="AT12" s="188">
        <v>117.89564185500001</v>
      </c>
      <c r="AU12" s="188">
        <v>122.89564185500001</v>
      </c>
      <c r="AV12" s="188">
        <v>132.26704685500002</v>
      </c>
      <c r="AW12" s="188">
        <v>132.26704685500002</v>
      </c>
      <c r="AX12" s="188">
        <v>132.26704685500002</v>
      </c>
      <c r="AY12" s="188">
        <v>132.26704685500002</v>
      </c>
      <c r="AZ12" s="188">
        <v>132.26704685500002</v>
      </c>
      <c r="BA12" s="188">
        <v>132.26704685500002</v>
      </c>
      <c r="BB12" s="188">
        <v>132.26704685500002</v>
      </c>
      <c r="BC12" s="188">
        <v>132.26704685500002</v>
      </c>
      <c r="BD12" s="188">
        <v>135.23158287000001</v>
      </c>
      <c r="BE12" s="188">
        <v>143.23158287000001</v>
      </c>
      <c r="BF12" s="188">
        <v>143.23158287000001</v>
      </c>
      <c r="BG12" s="188">
        <v>143.23158287000001</v>
      </c>
      <c r="BH12" s="188">
        <v>150.97614411847999</v>
      </c>
      <c r="BI12" s="188">
        <v>158.71857671070001</v>
      </c>
      <c r="BJ12" s="188">
        <v>169.69057943710999</v>
      </c>
      <c r="BK12" s="188">
        <v>169.69057943710999</v>
      </c>
      <c r="BL12" s="188">
        <v>174.17870135256996</v>
      </c>
      <c r="BM12" s="188">
        <v>173.91464095065999</v>
      </c>
      <c r="BN12" s="188">
        <v>173.91464095065999</v>
      </c>
      <c r="BO12" s="188">
        <v>173.91464095065999</v>
      </c>
      <c r="BP12" s="188">
        <v>215.56464095065999</v>
      </c>
      <c r="BQ12" s="188">
        <v>215.56464095065999</v>
      </c>
      <c r="BR12" s="188">
        <v>215.56464095065999</v>
      </c>
      <c r="BS12" s="188">
        <v>215.56464095065999</v>
      </c>
      <c r="BT12" s="188">
        <v>215.56464095065999</v>
      </c>
      <c r="BU12" s="188">
        <v>215.56464095065999</v>
      </c>
      <c r="BV12" s="188">
        <v>215.56464095065999</v>
      </c>
      <c r="BW12" s="188">
        <v>215.56464095065999</v>
      </c>
      <c r="BX12" s="188">
        <v>215.56464095065999</v>
      </c>
      <c r="BY12" s="188">
        <v>215.56464095065999</v>
      </c>
      <c r="BZ12" s="188">
        <v>215.56464095065999</v>
      </c>
      <c r="CA12" s="188">
        <v>215.56464095065999</v>
      </c>
      <c r="CB12" s="188">
        <v>215.56464095065999</v>
      </c>
      <c r="CC12" s="188">
        <v>215.56464095065999</v>
      </c>
      <c r="CD12" s="188">
        <v>197.5101365514</v>
      </c>
      <c r="CE12" s="188">
        <v>197.5101365514</v>
      </c>
      <c r="CF12" s="188">
        <v>197.5101365514</v>
      </c>
      <c r="CG12" s="188">
        <v>197.5101365514</v>
      </c>
      <c r="CH12" s="188">
        <v>197.5101365514</v>
      </c>
      <c r="CI12" s="188">
        <v>197.5101365514</v>
      </c>
      <c r="CJ12" s="188">
        <v>197.5101365514</v>
      </c>
      <c r="CK12" s="188">
        <v>197.5101365514</v>
      </c>
      <c r="CL12" s="188">
        <v>197.5101365514</v>
      </c>
      <c r="CM12" s="188">
        <v>194.57763655140002</v>
      </c>
      <c r="CN12" s="188">
        <v>194.57763655140002</v>
      </c>
      <c r="CO12" s="188">
        <v>194.57763655140002</v>
      </c>
      <c r="CP12" s="188">
        <v>194.57763655140002</v>
      </c>
      <c r="CQ12" s="188">
        <v>194.57763654999999</v>
      </c>
      <c r="CR12" s="188">
        <v>194.57763654999999</v>
      </c>
      <c r="CS12" s="188">
        <v>194.57763654999999</v>
      </c>
      <c r="CT12" s="188">
        <v>194.57763654999999</v>
      </c>
      <c r="CU12" s="188">
        <v>194.57763654999999</v>
      </c>
      <c r="CV12" s="188">
        <v>194.57763654999999</v>
      </c>
      <c r="CW12" s="188">
        <v>194.57763654999999</v>
      </c>
      <c r="CX12" s="188">
        <v>194.57763654999999</v>
      </c>
      <c r="CY12" s="188">
        <v>194.57763654999999</v>
      </c>
      <c r="CZ12" s="188">
        <v>194.57763654999999</v>
      </c>
      <c r="DA12" s="188">
        <v>194.57763654999999</v>
      </c>
      <c r="DB12" s="188">
        <v>194.57763654999999</v>
      </c>
      <c r="DC12" s="188">
        <v>194.57763654999999</v>
      </c>
      <c r="DD12" s="188">
        <v>194.57763654999999</v>
      </c>
      <c r="DE12" s="188">
        <v>194.57763654999999</v>
      </c>
      <c r="DF12" s="188">
        <v>194.57763654999999</v>
      </c>
      <c r="DG12" s="188">
        <v>194.57763654999999</v>
      </c>
      <c r="DH12" s="188">
        <v>194.57763654999999</v>
      </c>
      <c r="DI12" s="188">
        <v>192.45263656</v>
      </c>
      <c r="DJ12" s="188">
        <v>189.61930323999999</v>
      </c>
      <c r="DK12" s="188">
        <v>187.49430325</v>
      </c>
      <c r="DL12" s="188">
        <v>186.07763659</v>
      </c>
      <c r="DM12" s="188">
        <v>184.66096992999999</v>
      </c>
      <c r="DN12" s="188">
        <v>198.20263660000001</v>
      </c>
      <c r="DO12" s="188">
        <v>198.20263660000001</v>
      </c>
      <c r="DP12" s="188">
        <v>198.20263660000001</v>
      </c>
      <c r="DQ12" s="188">
        <v>198.20263660000001</v>
      </c>
      <c r="DR12" s="188">
        <v>198.20263660000001</v>
      </c>
      <c r="DS12" s="188">
        <v>198.20263660000001</v>
      </c>
      <c r="DT12" s="188">
        <v>198.20263660000001</v>
      </c>
      <c r="DU12" s="188">
        <v>198.20263660000001</v>
      </c>
      <c r="DV12" s="188">
        <v>198.20263660000001</v>
      </c>
      <c r="DW12" s="188">
        <v>198.20263660000001</v>
      </c>
      <c r="DX12" s="188">
        <v>198.20263660000001</v>
      </c>
      <c r="DY12" s="188">
        <v>198.20263660000001</v>
      </c>
      <c r="DZ12" s="188">
        <v>467.17301706000001</v>
      </c>
      <c r="EA12" s="188">
        <v>477.17301706000001</v>
      </c>
      <c r="EB12" s="188">
        <v>479.42301706000001</v>
      </c>
      <c r="EC12" s="188">
        <v>467.17301706000001</v>
      </c>
      <c r="ED12" s="188">
        <v>467.17301706000001</v>
      </c>
      <c r="EE12" s="188">
        <v>467.17301706000001</v>
      </c>
      <c r="EF12" s="188">
        <v>467.17301706000001</v>
      </c>
      <c r="EG12" s="188">
        <v>467.17301706000001</v>
      </c>
      <c r="EH12" s="188">
        <v>484.99013665000007</v>
      </c>
      <c r="EI12" s="190">
        <v>446.83362032000002</v>
      </c>
      <c r="EJ12" s="171"/>
      <c r="EK12" s="171"/>
      <c r="EL12" s="171"/>
      <c r="EM12" s="171"/>
      <c r="EN12" s="171"/>
      <c r="EO12" s="171"/>
      <c r="EP12" s="171"/>
      <c r="EQ12" s="171"/>
      <c r="ER12" s="171"/>
      <c r="ES12" s="171"/>
      <c r="ET12" s="171"/>
      <c r="EU12" s="171"/>
      <c r="EV12" s="171"/>
      <c r="EW12" s="171"/>
      <c r="EX12" s="171"/>
      <c r="EY12" s="171"/>
      <c r="EZ12" s="171"/>
      <c r="FA12" s="171"/>
      <c r="FB12" s="171"/>
      <c r="FC12" s="171"/>
      <c r="FD12" s="171"/>
      <c r="FE12" s="171"/>
      <c r="FF12" s="171"/>
      <c r="FG12" s="171"/>
      <c r="FH12" s="171"/>
      <c r="FI12" s="171"/>
      <c r="FJ12" s="171"/>
      <c r="FK12" s="171"/>
      <c r="FL12" s="171"/>
      <c r="FM12" s="171"/>
      <c r="FN12" s="171"/>
      <c r="FO12" s="171"/>
      <c r="FP12" s="171"/>
      <c r="FQ12" s="171"/>
      <c r="FR12" s="171"/>
      <c r="FS12" s="171"/>
      <c r="FT12" s="171"/>
      <c r="FU12" s="171"/>
      <c r="FV12" s="171"/>
      <c r="FW12" s="171"/>
      <c r="FX12" s="171"/>
      <c r="FY12" s="171"/>
      <c r="FZ12" s="171"/>
      <c r="GA12" s="171"/>
      <c r="GB12" s="171"/>
      <c r="GC12" s="171"/>
      <c r="GD12" s="171"/>
      <c r="GE12" s="171"/>
      <c r="GF12" s="171"/>
      <c r="GG12" s="171"/>
      <c r="GH12" s="171"/>
      <c r="GI12" s="171"/>
      <c r="GJ12" s="171"/>
      <c r="GK12" s="171"/>
      <c r="GL12" s="171"/>
      <c r="GM12" s="171"/>
      <c r="GN12" s="171"/>
      <c r="GO12" s="171"/>
      <c r="GP12" s="171"/>
      <c r="GQ12" s="171"/>
      <c r="GR12" s="171"/>
      <c r="GS12" s="171"/>
      <c r="GT12" s="171"/>
      <c r="GU12" s="171"/>
      <c r="GV12" s="171"/>
      <c r="GW12" s="171"/>
      <c r="GX12" s="171"/>
      <c r="GY12" s="171"/>
      <c r="GZ12" s="171"/>
      <c r="HA12" s="171"/>
      <c r="HB12" s="171"/>
      <c r="HC12" s="171"/>
      <c r="HD12" s="171"/>
      <c r="HE12" s="171"/>
      <c r="HF12" s="171"/>
      <c r="HG12" s="171"/>
      <c r="HH12" s="171"/>
      <c r="HI12" s="171"/>
      <c r="HJ12" s="171"/>
      <c r="HK12" s="171"/>
      <c r="HL12" s="171"/>
      <c r="HM12" s="171"/>
      <c r="HN12" s="171"/>
      <c r="HO12" s="171"/>
      <c r="HP12" s="171"/>
      <c r="HQ12" s="171"/>
      <c r="HR12" s="171"/>
      <c r="HS12" s="171"/>
      <c r="HT12" s="171"/>
      <c r="HU12" s="171"/>
      <c r="HV12" s="171"/>
      <c r="HW12" s="171"/>
      <c r="HX12" s="171"/>
      <c r="HY12" s="171"/>
      <c r="HZ12" s="171"/>
      <c r="IA12" s="171"/>
      <c r="IB12" s="171"/>
      <c r="IC12" s="171"/>
      <c r="ID12" s="171"/>
      <c r="IE12" s="171"/>
      <c r="IF12" s="171"/>
      <c r="IG12" s="171"/>
      <c r="IH12" s="171"/>
      <c r="II12" s="171"/>
      <c r="IJ12" s="171"/>
      <c r="IK12" s="171"/>
      <c r="IL12" s="171"/>
      <c r="IM12" s="171"/>
      <c r="IN12" s="171"/>
      <c r="IO12" s="171"/>
      <c r="IP12" s="171"/>
      <c r="IQ12" s="171"/>
      <c r="IR12" s="171"/>
      <c r="IS12" s="171"/>
      <c r="IT12" s="171"/>
      <c r="IU12" s="171"/>
      <c r="IV12" s="171"/>
      <c r="IW12" s="171"/>
      <c r="IX12" s="171"/>
      <c r="IY12" s="171"/>
      <c r="IZ12" s="171"/>
      <c r="JA12" s="171"/>
      <c r="JB12" s="171"/>
    </row>
    <row r="13" spans="1:262" s="181" customFormat="1" ht="24.75" customHeight="1" x14ac:dyDescent="0.2">
      <c r="A13" s="191"/>
      <c r="B13" s="191"/>
      <c r="C13" s="184" t="s">
        <v>4</v>
      </c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  <c r="BT13" s="185"/>
      <c r="BU13" s="185"/>
      <c r="BV13" s="192"/>
      <c r="BW13" s="192"/>
      <c r="BX13" s="185"/>
      <c r="BY13" s="192"/>
      <c r="BZ13" s="192"/>
      <c r="CA13" s="192"/>
      <c r="CB13" s="185"/>
      <c r="CC13" s="188"/>
      <c r="CD13" s="193"/>
      <c r="CE13" s="192"/>
      <c r="CF13" s="185"/>
      <c r="CG13" s="192"/>
      <c r="CH13" s="192"/>
      <c r="CI13" s="192"/>
      <c r="CJ13" s="192"/>
      <c r="CK13" s="192"/>
      <c r="CL13" s="192"/>
      <c r="CM13" s="192"/>
      <c r="CN13" s="192"/>
      <c r="CO13" s="192"/>
      <c r="CP13" s="192"/>
      <c r="CQ13" s="192"/>
      <c r="CR13" s="192"/>
      <c r="CS13" s="192"/>
      <c r="CT13" s="192"/>
      <c r="CU13" s="192"/>
      <c r="CV13" s="192"/>
      <c r="CW13" s="192"/>
      <c r="CX13" s="192"/>
      <c r="CY13" s="192"/>
      <c r="CZ13" s="192"/>
      <c r="DA13" s="192"/>
      <c r="DB13" s="192"/>
      <c r="DC13" s="192"/>
      <c r="DD13" s="192"/>
      <c r="DE13" s="192"/>
      <c r="DF13" s="192"/>
      <c r="DG13" s="192"/>
      <c r="DH13" s="192"/>
      <c r="DI13" s="192"/>
      <c r="DJ13" s="192"/>
      <c r="DK13" s="192"/>
      <c r="DL13" s="192"/>
      <c r="DM13" s="192"/>
      <c r="DN13" s="192"/>
      <c r="DO13" s="192"/>
      <c r="DP13" s="192"/>
      <c r="DQ13" s="192"/>
      <c r="DR13" s="192"/>
      <c r="DS13" s="192"/>
      <c r="DT13" s="192"/>
      <c r="DU13" s="192"/>
      <c r="DV13" s="192"/>
      <c r="DW13" s="192"/>
      <c r="DX13" s="192"/>
      <c r="DY13" s="192"/>
      <c r="DZ13" s="192"/>
      <c r="EA13" s="192"/>
      <c r="EB13" s="192"/>
      <c r="EC13" s="192"/>
      <c r="ED13" s="192"/>
      <c r="EE13" s="192"/>
      <c r="EF13" s="192"/>
      <c r="EG13" s="192"/>
      <c r="EH13" s="192"/>
      <c r="EI13" s="194"/>
      <c r="EJ13" s="191"/>
      <c r="EK13" s="191"/>
      <c r="EL13" s="191"/>
      <c r="EM13" s="191"/>
      <c r="EN13" s="191"/>
      <c r="EO13" s="191"/>
      <c r="EP13" s="191"/>
      <c r="EQ13" s="191"/>
      <c r="ER13" s="191"/>
      <c r="ES13" s="191"/>
      <c r="ET13" s="191"/>
      <c r="EU13" s="191"/>
      <c r="EV13" s="191"/>
      <c r="EW13" s="191"/>
      <c r="EX13" s="191"/>
      <c r="EY13" s="191"/>
      <c r="EZ13" s="191"/>
      <c r="FA13" s="191"/>
      <c r="FB13" s="191"/>
      <c r="FC13" s="191"/>
      <c r="FD13" s="191"/>
      <c r="FE13" s="191"/>
      <c r="FF13" s="191"/>
      <c r="FG13" s="191"/>
      <c r="FH13" s="191"/>
      <c r="FI13" s="191"/>
      <c r="FJ13" s="191"/>
      <c r="FK13" s="191"/>
      <c r="FL13" s="191"/>
      <c r="FM13" s="191"/>
      <c r="FN13" s="191"/>
      <c r="FO13" s="191"/>
      <c r="FP13" s="191"/>
      <c r="FQ13" s="191"/>
      <c r="FR13" s="191"/>
      <c r="FS13" s="191"/>
      <c r="FT13" s="191"/>
      <c r="FU13" s="191"/>
      <c r="FV13" s="191"/>
      <c r="FW13" s="191"/>
      <c r="FX13" s="191"/>
      <c r="FY13" s="191"/>
      <c r="FZ13" s="191"/>
      <c r="GA13" s="191"/>
      <c r="GB13" s="191"/>
      <c r="GC13" s="191"/>
      <c r="GD13" s="191"/>
      <c r="GE13" s="191"/>
      <c r="GF13" s="191"/>
      <c r="GG13" s="191"/>
      <c r="GH13" s="191"/>
      <c r="GI13" s="191"/>
      <c r="GJ13" s="191"/>
      <c r="GK13" s="191"/>
      <c r="GL13" s="191"/>
      <c r="GM13" s="191"/>
      <c r="GN13" s="191"/>
      <c r="GO13" s="191"/>
      <c r="GP13" s="191"/>
      <c r="GQ13" s="191"/>
      <c r="GR13" s="191"/>
      <c r="GS13" s="191"/>
      <c r="GT13" s="191"/>
      <c r="GU13" s="191"/>
      <c r="GV13" s="191"/>
      <c r="GW13" s="191"/>
      <c r="GX13" s="191"/>
      <c r="GY13" s="191"/>
      <c r="GZ13" s="191"/>
      <c r="HA13" s="191"/>
      <c r="HB13" s="191"/>
      <c r="HC13" s="191"/>
      <c r="HD13" s="191"/>
      <c r="HE13" s="191"/>
      <c r="HF13" s="191"/>
      <c r="HG13" s="191"/>
      <c r="HH13" s="191"/>
      <c r="HI13" s="191"/>
      <c r="HJ13" s="191"/>
      <c r="HK13" s="191"/>
      <c r="HL13" s="191"/>
      <c r="HM13" s="191"/>
      <c r="HN13" s="191"/>
      <c r="HO13" s="191"/>
      <c r="HP13" s="191"/>
      <c r="HQ13" s="191"/>
      <c r="HR13" s="191"/>
      <c r="HS13" s="191"/>
      <c r="HT13" s="191"/>
      <c r="HU13" s="191"/>
      <c r="HV13" s="191"/>
      <c r="HW13" s="191"/>
      <c r="HX13" s="191"/>
      <c r="HY13" s="191"/>
      <c r="HZ13" s="191"/>
      <c r="IA13" s="191"/>
      <c r="IB13" s="191"/>
      <c r="IC13" s="191"/>
      <c r="ID13" s="191"/>
      <c r="IE13" s="191"/>
      <c r="IF13" s="191"/>
      <c r="IG13" s="191"/>
      <c r="IH13" s="191"/>
      <c r="II13" s="191"/>
      <c r="IJ13" s="191"/>
      <c r="IK13" s="191"/>
      <c r="IL13" s="191"/>
      <c r="IM13" s="191"/>
      <c r="IN13" s="191"/>
      <c r="IO13" s="191"/>
      <c r="IP13" s="191"/>
      <c r="IQ13" s="191"/>
      <c r="IR13" s="191"/>
      <c r="IS13" s="191"/>
      <c r="IT13" s="191"/>
      <c r="IU13" s="191"/>
      <c r="IV13" s="191"/>
      <c r="IW13" s="191"/>
      <c r="IX13" s="191"/>
      <c r="IY13" s="191"/>
      <c r="IZ13" s="191"/>
      <c r="JA13" s="191"/>
      <c r="JB13" s="191"/>
    </row>
    <row r="14" spans="1:262" s="181" customFormat="1" ht="24.75" customHeight="1" x14ac:dyDescent="0.2">
      <c r="A14" s="191"/>
      <c r="B14" s="191"/>
      <c r="C14" s="187" t="s">
        <v>5</v>
      </c>
      <c r="D14" s="188">
        <v>0</v>
      </c>
      <c r="E14" s="188">
        <v>0</v>
      </c>
      <c r="F14" s="188">
        <v>0</v>
      </c>
      <c r="G14" s="188">
        <v>0</v>
      </c>
      <c r="H14" s="188">
        <v>0</v>
      </c>
      <c r="I14" s="188">
        <v>0</v>
      </c>
      <c r="J14" s="188">
        <v>0</v>
      </c>
      <c r="K14" s="188">
        <v>0</v>
      </c>
      <c r="L14" s="188">
        <v>0</v>
      </c>
      <c r="M14" s="188">
        <v>0</v>
      </c>
      <c r="N14" s="188">
        <v>0</v>
      </c>
      <c r="O14" s="188">
        <v>0</v>
      </c>
      <c r="P14" s="188">
        <v>0</v>
      </c>
      <c r="Q14" s="188">
        <v>0</v>
      </c>
      <c r="R14" s="188">
        <v>0</v>
      </c>
      <c r="S14" s="188">
        <v>0</v>
      </c>
      <c r="T14" s="188">
        <v>0</v>
      </c>
      <c r="U14" s="188">
        <v>0</v>
      </c>
      <c r="V14" s="188">
        <v>0</v>
      </c>
      <c r="W14" s="188">
        <v>0</v>
      </c>
      <c r="X14" s="188">
        <v>0</v>
      </c>
      <c r="Y14" s="188">
        <v>0</v>
      </c>
      <c r="Z14" s="188">
        <v>0</v>
      </c>
      <c r="AA14" s="188">
        <v>0</v>
      </c>
      <c r="AB14" s="188">
        <v>0</v>
      </c>
      <c r="AC14" s="188">
        <v>0</v>
      </c>
      <c r="AD14" s="188">
        <v>0</v>
      </c>
      <c r="AE14" s="188">
        <v>0</v>
      </c>
      <c r="AF14" s="188">
        <v>0</v>
      </c>
      <c r="AG14" s="188">
        <v>0</v>
      </c>
      <c r="AH14" s="188">
        <v>0</v>
      </c>
      <c r="AI14" s="188">
        <v>0</v>
      </c>
      <c r="AJ14" s="188">
        <v>0</v>
      </c>
      <c r="AK14" s="188">
        <v>0</v>
      </c>
      <c r="AL14" s="188">
        <v>0</v>
      </c>
      <c r="AM14" s="188">
        <v>0</v>
      </c>
      <c r="AN14" s="188">
        <v>0</v>
      </c>
      <c r="AO14" s="188">
        <v>0</v>
      </c>
      <c r="AP14" s="188">
        <v>0</v>
      </c>
      <c r="AQ14" s="188">
        <v>0</v>
      </c>
      <c r="AR14" s="188">
        <v>0</v>
      </c>
      <c r="AS14" s="188">
        <v>0</v>
      </c>
      <c r="AT14" s="188">
        <v>0</v>
      </c>
      <c r="AU14" s="188">
        <v>0</v>
      </c>
      <c r="AV14" s="188">
        <v>0</v>
      </c>
      <c r="AW14" s="188">
        <v>0</v>
      </c>
      <c r="AX14" s="188">
        <v>0</v>
      </c>
      <c r="AY14" s="188">
        <v>0</v>
      </c>
      <c r="AZ14" s="188">
        <v>0</v>
      </c>
      <c r="BA14" s="188">
        <v>0</v>
      </c>
      <c r="BB14" s="188">
        <v>0</v>
      </c>
      <c r="BC14" s="188">
        <v>0</v>
      </c>
      <c r="BD14" s="188">
        <v>0</v>
      </c>
      <c r="BE14" s="188">
        <v>0</v>
      </c>
      <c r="BF14" s="188">
        <v>0</v>
      </c>
      <c r="BG14" s="188">
        <v>0</v>
      </c>
      <c r="BH14" s="188">
        <v>0</v>
      </c>
      <c r="BI14" s="188">
        <v>0</v>
      </c>
      <c r="BJ14" s="188">
        <v>0</v>
      </c>
      <c r="BK14" s="188">
        <v>0</v>
      </c>
      <c r="BL14" s="188">
        <v>0</v>
      </c>
      <c r="BM14" s="188">
        <v>0</v>
      </c>
      <c r="BN14" s="188">
        <v>0</v>
      </c>
      <c r="BO14" s="188">
        <v>0</v>
      </c>
      <c r="BP14" s="188">
        <v>0</v>
      </c>
      <c r="BQ14" s="188">
        <v>0</v>
      </c>
      <c r="BR14" s="188">
        <v>0</v>
      </c>
      <c r="BS14" s="188">
        <v>0</v>
      </c>
      <c r="BT14" s="188">
        <v>0</v>
      </c>
      <c r="BU14" s="188">
        <v>0</v>
      </c>
      <c r="BV14" s="188">
        <v>0</v>
      </c>
      <c r="BW14" s="188">
        <v>0</v>
      </c>
      <c r="BX14" s="188">
        <v>0</v>
      </c>
      <c r="BY14" s="188">
        <v>0</v>
      </c>
      <c r="BZ14" s="188">
        <v>0</v>
      </c>
      <c r="CA14" s="188">
        <v>0</v>
      </c>
      <c r="CB14" s="188">
        <v>0</v>
      </c>
      <c r="CC14" s="188">
        <v>0</v>
      </c>
      <c r="CD14" s="188">
        <v>0</v>
      </c>
      <c r="CE14" s="188">
        <v>0</v>
      </c>
      <c r="CF14" s="188">
        <v>0</v>
      </c>
      <c r="CG14" s="188">
        <v>0</v>
      </c>
      <c r="CH14" s="188">
        <v>0</v>
      </c>
      <c r="CI14" s="188">
        <v>0</v>
      </c>
      <c r="CJ14" s="188">
        <v>0</v>
      </c>
      <c r="CK14" s="188">
        <v>0</v>
      </c>
      <c r="CL14" s="188">
        <v>0</v>
      </c>
      <c r="CM14" s="188">
        <v>0</v>
      </c>
      <c r="CN14" s="188">
        <v>0</v>
      </c>
      <c r="CO14" s="188">
        <v>0</v>
      </c>
      <c r="CP14" s="188">
        <v>0</v>
      </c>
      <c r="CQ14" s="188">
        <v>0</v>
      </c>
      <c r="CR14" s="188">
        <v>0</v>
      </c>
      <c r="CS14" s="188">
        <v>0</v>
      </c>
      <c r="CT14" s="188">
        <v>0</v>
      </c>
      <c r="CU14" s="188">
        <v>0</v>
      </c>
      <c r="CV14" s="188">
        <v>0</v>
      </c>
      <c r="CW14" s="188">
        <v>0</v>
      </c>
      <c r="CX14" s="188">
        <v>0</v>
      </c>
      <c r="CY14" s="188">
        <v>0</v>
      </c>
      <c r="CZ14" s="188">
        <v>0</v>
      </c>
      <c r="DA14" s="188">
        <v>0</v>
      </c>
      <c r="DB14" s="188">
        <v>0</v>
      </c>
      <c r="DC14" s="188">
        <v>0</v>
      </c>
      <c r="DD14" s="188">
        <v>0</v>
      </c>
      <c r="DE14" s="188">
        <v>0</v>
      </c>
      <c r="DF14" s="188">
        <v>0</v>
      </c>
      <c r="DG14" s="188">
        <v>0</v>
      </c>
      <c r="DH14" s="188">
        <v>0</v>
      </c>
      <c r="DI14" s="188">
        <v>0</v>
      </c>
      <c r="DJ14" s="188">
        <v>0</v>
      </c>
      <c r="DK14" s="188">
        <v>0</v>
      </c>
      <c r="DL14" s="188">
        <v>0</v>
      </c>
      <c r="DM14" s="188">
        <v>0</v>
      </c>
      <c r="DN14" s="188">
        <v>0</v>
      </c>
      <c r="DO14" s="188">
        <v>0</v>
      </c>
      <c r="DP14" s="188">
        <v>0</v>
      </c>
      <c r="DQ14" s="188">
        <v>0</v>
      </c>
      <c r="DR14" s="188">
        <v>0</v>
      </c>
      <c r="DS14" s="188">
        <v>0</v>
      </c>
      <c r="DT14" s="188">
        <v>0</v>
      </c>
      <c r="DU14" s="188">
        <v>0</v>
      </c>
      <c r="DV14" s="188">
        <v>0</v>
      </c>
      <c r="DW14" s="188">
        <v>0</v>
      </c>
      <c r="DX14" s="188">
        <v>0</v>
      </c>
      <c r="DY14" s="188">
        <v>0</v>
      </c>
      <c r="DZ14" s="188">
        <v>0</v>
      </c>
      <c r="EA14" s="188">
        <v>0</v>
      </c>
      <c r="EB14" s="188">
        <v>0</v>
      </c>
      <c r="EC14" s="188">
        <v>0</v>
      </c>
      <c r="ED14" s="188">
        <v>0</v>
      </c>
      <c r="EE14" s="188">
        <v>0</v>
      </c>
      <c r="EF14" s="188">
        <v>0</v>
      </c>
      <c r="EG14" s="188">
        <v>0</v>
      </c>
      <c r="EH14" s="188">
        <v>0</v>
      </c>
      <c r="EI14" s="190">
        <v>0</v>
      </c>
      <c r="EJ14" s="191"/>
      <c r="EK14" s="191"/>
      <c r="EL14" s="191"/>
      <c r="EM14" s="191"/>
      <c r="EN14" s="191"/>
      <c r="EO14" s="191"/>
      <c r="EP14" s="191"/>
      <c r="EQ14" s="191"/>
      <c r="ER14" s="191"/>
      <c r="ES14" s="191"/>
      <c r="ET14" s="191"/>
      <c r="EU14" s="191"/>
      <c r="EV14" s="191"/>
      <c r="EW14" s="191"/>
      <c r="EX14" s="191"/>
      <c r="EY14" s="191"/>
      <c r="EZ14" s="191"/>
      <c r="FA14" s="191"/>
      <c r="FB14" s="191"/>
      <c r="FC14" s="191"/>
      <c r="FD14" s="191"/>
      <c r="FE14" s="191"/>
      <c r="FF14" s="191"/>
      <c r="FG14" s="191"/>
      <c r="FH14" s="191"/>
      <c r="FI14" s="191"/>
      <c r="FJ14" s="191"/>
      <c r="FK14" s="191"/>
      <c r="FL14" s="191"/>
      <c r="FM14" s="191"/>
      <c r="FN14" s="191"/>
      <c r="FO14" s="191"/>
      <c r="FP14" s="191"/>
      <c r="FQ14" s="191"/>
      <c r="FR14" s="191"/>
      <c r="FS14" s="191"/>
      <c r="FT14" s="191"/>
      <c r="FU14" s="191"/>
      <c r="FV14" s="191"/>
      <c r="FW14" s="191"/>
      <c r="FX14" s="191"/>
      <c r="FY14" s="191"/>
      <c r="FZ14" s="191"/>
      <c r="GA14" s="191"/>
      <c r="GB14" s="191"/>
      <c r="GC14" s="191"/>
      <c r="GD14" s="191"/>
      <c r="GE14" s="191"/>
      <c r="GF14" s="191"/>
      <c r="GG14" s="191"/>
      <c r="GH14" s="191"/>
      <c r="GI14" s="191"/>
      <c r="GJ14" s="191"/>
      <c r="GK14" s="191"/>
      <c r="GL14" s="191"/>
      <c r="GM14" s="191"/>
      <c r="GN14" s="191"/>
      <c r="GO14" s="191"/>
      <c r="GP14" s="191"/>
      <c r="GQ14" s="191"/>
      <c r="GR14" s="191"/>
      <c r="GS14" s="191"/>
      <c r="GT14" s="191"/>
      <c r="GU14" s="191"/>
      <c r="GV14" s="191"/>
      <c r="GW14" s="191"/>
      <c r="GX14" s="191"/>
      <c r="GY14" s="191"/>
      <c r="GZ14" s="191"/>
      <c r="HA14" s="191"/>
      <c r="HB14" s="191"/>
      <c r="HC14" s="191"/>
      <c r="HD14" s="191"/>
      <c r="HE14" s="191"/>
      <c r="HF14" s="191"/>
      <c r="HG14" s="191"/>
      <c r="HH14" s="191"/>
      <c r="HI14" s="191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1"/>
      <c r="IF14" s="191"/>
      <c r="IG14" s="191"/>
      <c r="IH14" s="191"/>
      <c r="II14" s="191"/>
      <c r="IJ14" s="191"/>
      <c r="IK14" s="191"/>
      <c r="IL14" s="191"/>
      <c r="IM14" s="191"/>
      <c r="IN14" s="191"/>
      <c r="IO14" s="191"/>
      <c r="IP14" s="191"/>
      <c r="IQ14" s="191"/>
      <c r="IR14" s="191"/>
      <c r="IS14" s="191"/>
      <c r="IT14" s="191"/>
      <c r="IU14" s="191"/>
      <c r="IV14" s="191"/>
      <c r="IW14" s="191"/>
      <c r="IX14" s="191"/>
      <c r="IY14" s="191"/>
      <c r="IZ14" s="191"/>
      <c r="JA14" s="191"/>
      <c r="JB14" s="191"/>
    </row>
    <row r="15" spans="1:262" s="181" customFormat="1" ht="24.75" customHeight="1" x14ac:dyDescent="0.2">
      <c r="A15" s="191"/>
      <c r="B15" s="191"/>
      <c r="C15" s="187" t="s">
        <v>1</v>
      </c>
      <c r="D15" s="188">
        <v>0.18584540000000002</v>
      </c>
      <c r="E15" s="188">
        <v>0</v>
      </c>
      <c r="F15" s="188">
        <v>0</v>
      </c>
      <c r="G15" s="188">
        <v>0</v>
      </c>
      <c r="H15" s="188">
        <v>0</v>
      </c>
      <c r="I15" s="188">
        <v>0</v>
      </c>
      <c r="J15" s="188">
        <v>0</v>
      </c>
      <c r="K15" s="188">
        <v>0</v>
      </c>
      <c r="L15" s="188">
        <v>0</v>
      </c>
      <c r="M15" s="188">
        <v>0</v>
      </c>
      <c r="N15" s="188">
        <v>0</v>
      </c>
      <c r="O15" s="188">
        <v>0</v>
      </c>
      <c r="P15" s="188">
        <v>0</v>
      </c>
      <c r="Q15" s="188">
        <v>0</v>
      </c>
      <c r="R15" s="188">
        <v>0</v>
      </c>
      <c r="S15" s="188">
        <v>0</v>
      </c>
      <c r="T15" s="188">
        <v>0</v>
      </c>
      <c r="U15" s="188">
        <v>0</v>
      </c>
      <c r="V15" s="188">
        <v>0</v>
      </c>
      <c r="W15" s="188">
        <v>0</v>
      </c>
      <c r="X15" s="188">
        <v>0</v>
      </c>
      <c r="Y15" s="188">
        <v>0</v>
      </c>
      <c r="Z15" s="188">
        <v>0</v>
      </c>
      <c r="AA15" s="188">
        <v>0</v>
      </c>
      <c r="AB15" s="188">
        <v>0</v>
      </c>
      <c r="AC15" s="188">
        <v>0</v>
      </c>
      <c r="AD15" s="188">
        <v>0</v>
      </c>
      <c r="AE15" s="188">
        <v>0</v>
      </c>
      <c r="AF15" s="188">
        <v>0</v>
      </c>
      <c r="AG15" s="188">
        <v>0</v>
      </c>
      <c r="AH15" s="188">
        <v>0</v>
      </c>
      <c r="AI15" s="188">
        <v>0</v>
      </c>
      <c r="AJ15" s="188">
        <v>0</v>
      </c>
      <c r="AK15" s="188">
        <v>0</v>
      </c>
      <c r="AL15" s="188">
        <v>0</v>
      </c>
      <c r="AM15" s="188">
        <v>0</v>
      </c>
      <c r="AN15" s="188">
        <v>0</v>
      </c>
      <c r="AO15" s="188">
        <v>0</v>
      </c>
      <c r="AP15" s="188">
        <v>0</v>
      </c>
      <c r="AQ15" s="188">
        <v>0</v>
      </c>
      <c r="AR15" s="188">
        <v>0</v>
      </c>
      <c r="AS15" s="188">
        <v>0</v>
      </c>
      <c r="AT15" s="188">
        <v>0</v>
      </c>
      <c r="AU15" s="188">
        <v>0</v>
      </c>
      <c r="AV15" s="188">
        <v>0</v>
      </c>
      <c r="AW15" s="188">
        <v>0</v>
      </c>
      <c r="AX15" s="188">
        <v>0</v>
      </c>
      <c r="AY15" s="188">
        <v>0</v>
      </c>
      <c r="AZ15" s="188">
        <v>0</v>
      </c>
      <c r="BA15" s="188">
        <v>0</v>
      </c>
      <c r="BB15" s="188">
        <v>0</v>
      </c>
      <c r="BC15" s="188">
        <v>0</v>
      </c>
      <c r="BD15" s="188">
        <v>0</v>
      </c>
      <c r="BE15" s="188">
        <v>0</v>
      </c>
      <c r="BF15" s="188">
        <v>0</v>
      </c>
      <c r="BG15" s="188">
        <v>0</v>
      </c>
      <c r="BH15" s="188">
        <v>0</v>
      </c>
      <c r="BI15" s="188">
        <v>0</v>
      </c>
      <c r="BJ15" s="188">
        <v>0</v>
      </c>
      <c r="BK15" s="188">
        <v>0</v>
      </c>
      <c r="BL15" s="188">
        <v>0</v>
      </c>
      <c r="BM15" s="188">
        <v>0</v>
      </c>
      <c r="BN15" s="188">
        <v>0</v>
      </c>
      <c r="BO15" s="188">
        <v>0</v>
      </c>
      <c r="BP15" s="188">
        <v>0</v>
      </c>
      <c r="BQ15" s="188">
        <v>0</v>
      </c>
      <c r="BR15" s="188">
        <v>0</v>
      </c>
      <c r="BS15" s="188">
        <v>0</v>
      </c>
      <c r="BT15" s="188">
        <v>0</v>
      </c>
      <c r="BU15" s="188">
        <v>0</v>
      </c>
      <c r="BV15" s="188">
        <v>0</v>
      </c>
      <c r="BW15" s="188">
        <v>0</v>
      </c>
      <c r="BX15" s="188">
        <v>0</v>
      </c>
      <c r="BY15" s="188">
        <v>0</v>
      </c>
      <c r="BZ15" s="188">
        <v>0</v>
      </c>
      <c r="CA15" s="188">
        <v>0</v>
      </c>
      <c r="CB15" s="188">
        <v>0</v>
      </c>
      <c r="CC15" s="188">
        <v>0</v>
      </c>
      <c r="CD15" s="188">
        <v>0</v>
      </c>
      <c r="CE15" s="188">
        <v>0</v>
      </c>
      <c r="CF15" s="188">
        <v>0</v>
      </c>
      <c r="CG15" s="188">
        <v>0</v>
      </c>
      <c r="CH15" s="188">
        <v>0</v>
      </c>
      <c r="CI15" s="188">
        <v>0</v>
      </c>
      <c r="CJ15" s="188">
        <v>0</v>
      </c>
      <c r="CK15" s="188">
        <v>0</v>
      </c>
      <c r="CL15" s="188">
        <v>0</v>
      </c>
      <c r="CM15" s="188">
        <v>0</v>
      </c>
      <c r="CN15" s="188">
        <v>0</v>
      </c>
      <c r="CO15" s="188">
        <v>0</v>
      </c>
      <c r="CP15" s="188">
        <v>0</v>
      </c>
      <c r="CQ15" s="188">
        <v>0</v>
      </c>
      <c r="CR15" s="188">
        <v>0</v>
      </c>
      <c r="CS15" s="188">
        <v>0</v>
      </c>
      <c r="CT15" s="188">
        <v>0</v>
      </c>
      <c r="CU15" s="188">
        <v>0</v>
      </c>
      <c r="CV15" s="188">
        <v>0</v>
      </c>
      <c r="CW15" s="188">
        <v>0</v>
      </c>
      <c r="CX15" s="188">
        <v>0</v>
      </c>
      <c r="CY15" s="188">
        <v>0</v>
      </c>
      <c r="CZ15" s="188">
        <v>0</v>
      </c>
      <c r="DA15" s="188">
        <v>0</v>
      </c>
      <c r="DB15" s="188">
        <v>0</v>
      </c>
      <c r="DC15" s="188">
        <v>0</v>
      </c>
      <c r="DD15" s="188">
        <v>0</v>
      </c>
      <c r="DE15" s="188">
        <v>0</v>
      </c>
      <c r="DF15" s="188">
        <v>0</v>
      </c>
      <c r="DG15" s="188">
        <v>0</v>
      </c>
      <c r="DH15" s="188">
        <v>0</v>
      </c>
      <c r="DI15" s="188">
        <v>0</v>
      </c>
      <c r="DJ15" s="188">
        <v>0</v>
      </c>
      <c r="DK15" s="188">
        <v>0</v>
      </c>
      <c r="DL15" s="188">
        <v>0</v>
      </c>
      <c r="DM15" s="188">
        <v>0</v>
      </c>
      <c r="DN15" s="188">
        <v>0</v>
      </c>
      <c r="DO15" s="188">
        <v>0</v>
      </c>
      <c r="DP15" s="188">
        <v>0</v>
      </c>
      <c r="DQ15" s="188">
        <v>0</v>
      </c>
      <c r="DR15" s="188">
        <v>0</v>
      </c>
      <c r="DS15" s="188">
        <v>0</v>
      </c>
      <c r="DT15" s="188">
        <v>0</v>
      </c>
      <c r="DU15" s="188">
        <v>0</v>
      </c>
      <c r="DV15" s="188">
        <v>0</v>
      </c>
      <c r="DW15" s="188">
        <v>0</v>
      </c>
      <c r="DX15" s="188">
        <v>0</v>
      </c>
      <c r="DY15" s="188">
        <v>0</v>
      </c>
      <c r="DZ15" s="188">
        <v>0</v>
      </c>
      <c r="EA15" s="188">
        <v>0</v>
      </c>
      <c r="EB15" s="188">
        <v>0</v>
      </c>
      <c r="EC15" s="188">
        <v>12.25</v>
      </c>
      <c r="ED15" s="188">
        <v>0</v>
      </c>
      <c r="EE15" s="188">
        <v>0</v>
      </c>
      <c r="EF15" s="188">
        <v>0</v>
      </c>
      <c r="EG15" s="188">
        <v>0</v>
      </c>
      <c r="EH15" s="188">
        <v>0</v>
      </c>
      <c r="EI15" s="190">
        <v>0</v>
      </c>
      <c r="EJ15" s="191"/>
      <c r="EK15" s="191"/>
      <c r="EL15" s="191"/>
      <c r="EM15" s="191"/>
      <c r="EN15" s="191"/>
      <c r="EO15" s="191"/>
      <c r="EP15" s="191"/>
      <c r="EQ15" s="191"/>
      <c r="ER15" s="191"/>
      <c r="ES15" s="191"/>
      <c r="ET15" s="191"/>
      <c r="EU15" s="191"/>
      <c r="EV15" s="191"/>
      <c r="EW15" s="191"/>
      <c r="EX15" s="191"/>
      <c r="EY15" s="191"/>
      <c r="EZ15" s="191"/>
      <c r="FA15" s="191"/>
      <c r="FB15" s="191"/>
      <c r="FC15" s="191"/>
      <c r="FD15" s="191"/>
      <c r="FE15" s="191"/>
      <c r="FF15" s="191"/>
      <c r="FG15" s="191"/>
      <c r="FH15" s="191"/>
      <c r="FI15" s="191"/>
      <c r="FJ15" s="191"/>
      <c r="FK15" s="191"/>
      <c r="FL15" s="191"/>
      <c r="FM15" s="191"/>
      <c r="FN15" s="191"/>
      <c r="FO15" s="191"/>
      <c r="FP15" s="191"/>
      <c r="FQ15" s="191"/>
      <c r="FR15" s="191"/>
      <c r="FS15" s="191"/>
      <c r="FT15" s="191"/>
      <c r="FU15" s="191"/>
      <c r="FV15" s="191"/>
      <c r="FW15" s="191"/>
      <c r="FX15" s="191"/>
      <c r="FY15" s="191"/>
      <c r="FZ15" s="191"/>
      <c r="GA15" s="191"/>
      <c r="GB15" s="191"/>
      <c r="GC15" s="191"/>
      <c r="GD15" s="191"/>
      <c r="GE15" s="191"/>
      <c r="GF15" s="191"/>
      <c r="GG15" s="191"/>
      <c r="GH15" s="191"/>
      <c r="GI15" s="191"/>
      <c r="GJ15" s="191"/>
      <c r="GK15" s="191"/>
      <c r="GL15" s="191"/>
      <c r="GM15" s="191"/>
      <c r="GN15" s="191"/>
      <c r="GO15" s="191"/>
      <c r="GP15" s="191"/>
      <c r="GQ15" s="191"/>
      <c r="GR15" s="191"/>
      <c r="GS15" s="191"/>
      <c r="GT15" s="191"/>
      <c r="GU15" s="191"/>
      <c r="GV15" s="191"/>
      <c r="GW15" s="191"/>
      <c r="GX15" s="191"/>
      <c r="GY15" s="191"/>
      <c r="GZ15" s="191"/>
      <c r="HA15" s="191"/>
      <c r="HB15" s="191"/>
      <c r="HC15" s="191"/>
      <c r="HD15" s="191"/>
      <c r="HE15" s="191"/>
      <c r="HF15" s="191"/>
      <c r="HG15" s="191"/>
      <c r="HH15" s="191"/>
      <c r="HI15" s="191"/>
      <c r="HJ15" s="191"/>
      <c r="HK15" s="191"/>
      <c r="HL15" s="191"/>
      <c r="HM15" s="191"/>
      <c r="HN15" s="191"/>
      <c r="HO15" s="191"/>
      <c r="HP15" s="191"/>
      <c r="HQ15" s="191"/>
      <c r="HR15" s="191"/>
      <c r="HS15" s="191"/>
      <c r="HT15" s="191"/>
      <c r="HU15" s="191"/>
      <c r="HV15" s="191"/>
      <c r="HW15" s="191"/>
      <c r="HX15" s="191"/>
      <c r="HY15" s="191"/>
      <c r="HZ15" s="191"/>
      <c r="IA15" s="191"/>
      <c r="IB15" s="191"/>
      <c r="IC15" s="191"/>
      <c r="ID15" s="191"/>
      <c r="IE15" s="191"/>
      <c r="IF15" s="191"/>
      <c r="IG15" s="191"/>
      <c r="IH15" s="191"/>
      <c r="II15" s="191"/>
      <c r="IJ15" s="191"/>
      <c r="IK15" s="191"/>
      <c r="IL15" s="191"/>
      <c r="IM15" s="191"/>
      <c r="IN15" s="191"/>
      <c r="IO15" s="191"/>
      <c r="IP15" s="191"/>
      <c r="IQ15" s="191"/>
      <c r="IR15" s="191"/>
      <c r="IS15" s="191"/>
      <c r="IT15" s="191"/>
      <c r="IU15" s="191"/>
      <c r="IV15" s="191"/>
      <c r="IW15" s="191"/>
      <c r="IX15" s="191"/>
      <c r="IY15" s="191"/>
      <c r="IZ15" s="191"/>
      <c r="JA15" s="191"/>
      <c r="JB15" s="191"/>
    </row>
    <row r="16" spans="1:262" s="181" customFormat="1" ht="24.75" customHeight="1" x14ac:dyDescent="0.2">
      <c r="A16" s="191"/>
      <c r="B16" s="191"/>
      <c r="C16" s="187" t="s">
        <v>2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Y16" s="188">
        <v>0</v>
      </c>
      <c r="Z16" s="188">
        <v>0</v>
      </c>
      <c r="AA16" s="188">
        <v>0</v>
      </c>
      <c r="AB16" s="188">
        <v>0</v>
      </c>
      <c r="AC16" s="188">
        <v>0</v>
      </c>
      <c r="AD16" s="188">
        <v>0</v>
      </c>
      <c r="AE16" s="188">
        <v>0</v>
      </c>
      <c r="AF16" s="188">
        <v>0</v>
      </c>
      <c r="AG16" s="188">
        <v>0</v>
      </c>
      <c r="AH16" s="188">
        <v>0</v>
      </c>
      <c r="AI16" s="188">
        <v>0</v>
      </c>
      <c r="AJ16" s="188">
        <v>0</v>
      </c>
      <c r="AK16" s="188">
        <v>0</v>
      </c>
      <c r="AL16" s="188">
        <v>0</v>
      </c>
      <c r="AM16" s="188">
        <v>0</v>
      </c>
      <c r="AN16" s="188">
        <v>0</v>
      </c>
      <c r="AO16" s="188">
        <v>0</v>
      </c>
      <c r="AP16" s="188">
        <v>0</v>
      </c>
      <c r="AQ16" s="188">
        <v>0</v>
      </c>
      <c r="AR16" s="188">
        <v>0</v>
      </c>
      <c r="AS16" s="188">
        <v>0</v>
      </c>
      <c r="AT16" s="188">
        <v>0</v>
      </c>
      <c r="AU16" s="188">
        <v>0</v>
      </c>
      <c r="AV16" s="188">
        <v>0</v>
      </c>
      <c r="AW16" s="188">
        <v>0</v>
      </c>
      <c r="AX16" s="188">
        <v>0</v>
      </c>
      <c r="AY16" s="188">
        <v>0</v>
      </c>
      <c r="AZ16" s="188">
        <v>0</v>
      </c>
      <c r="BA16" s="188">
        <v>0</v>
      </c>
      <c r="BB16" s="188">
        <v>0</v>
      </c>
      <c r="BC16" s="188">
        <v>0</v>
      </c>
      <c r="BD16" s="188">
        <v>0</v>
      </c>
      <c r="BE16" s="188">
        <v>0</v>
      </c>
      <c r="BF16" s="188">
        <v>0</v>
      </c>
      <c r="BG16" s="188">
        <v>0</v>
      </c>
      <c r="BH16" s="188">
        <v>0</v>
      </c>
      <c r="BI16" s="188">
        <v>0</v>
      </c>
      <c r="BJ16" s="188">
        <v>0</v>
      </c>
      <c r="BK16" s="188">
        <v>0</v>
      </c>
      <c r="BL16" s="188">
        <v>0</v>
      </c>
      <c r="BM16" s="188">
        <v>0</v>
      </c>
      <c r="BN16" s="188">
        <v>0</v>
      </c>
      <c r="BO16" s="188">
        <v>0</v>
      </c>
      <c r="BP16" s="188">
        <v>0</v>
      </c>
      <c r="BQ16" s="188">
        <v>0</v>
      </c>
      <c r="BR16" s="188">
        <v>0</v>
      </c>
      <c r="BS16" s="188">
        <v>0</v>
      </c>
      <c r="BT16" s="188">
        <v>0</v>
      </c>
      <c r="BU16" s="188">
        <v>0</v>
      </c>
      <c r="BV16" s="188">
        <v>0</v>
      </c>
      <c r="BW16" s="188">
        <v>0</v>
      </c>
      <c r="BX16" s="188">
        <v>0</v>
      </c>
      <c r="BY16" s="188">
        <v>0</v>
      </c>
      <c r="BZ16" s="188">
        <v>0</v>
      </c>
      <c r="CA16" s="188">
        <v>0</v>
      </c>
      <c r="CB16" s="188">
        <v>0</v>
      </c>
      <c r="CC16" s="188">
        <v>0</v>
      </c>
      <c r="CD16" s="188">
        <v>0</v>
      </c>
      <c r="CE16" s="188">
        <v>0</v>
      </c>
      <c r="CF16" s="188">
        <v>0</v>
      </c>
      <c r="CG16" s="188">
        <v>0</v>
      </c>
      <c r="CH16" s="188">
        <v>0</v>
      </c>
      <c r="CI16" s="188">
        <v>0</v>
      </c>
      <c r="CJ16" s="188">
        <v>0</v>
      </c>
      <c r="CK16" s="188">
        <v>0</v>
      </c>
      <c r="CL16" s="188">
        <v>0</v>
      </c>
      <c r="CM16" s="188">
        <v>0</v>
      </c>
      <c r="CN16" s="188">
        <v>0</v>
      </c>
      <c r="CO16" s="188">
        <v>0</v>
      </c>
      <c r="CP16" s="188">
        <v>0</v>
      </c>
      <c r="CQ16" s="188">
        <v>0</v>
      </c>
      <c r="CR16" s="188">
        <v>0</v>
      </c>
      <c r="CS16" s="188">
        <v>0</v>
      </c>
      <c r="CT16" s="188">
        <v>0</v>
      </c>
      <c r="CU16" s="188">
        <v>0</v>
      </c>
      <c r="CV16" s="188">
        <v>0</v>
      </c>
      <c r="CW16" s="188">
        <v>0</v>
      </c>
      <c r="CX16" s="188">
        <v>0</v>
      </c>
      <c r="CY16" s="188">
        <v>0</v>
      </c>
      <c r="CZ16" s="188">
        <v>0</v>
      </c>
      <c r="DA16" s="188">
        <v>0</v>
      </c>
      <c r="DB16" s="188">
        <v>0</v>
      </c>
      <c r="DC16" s="188">
        <v>0</v>
      </c>
      <c r="DD16" s="188">
        <v>0</v>
      </c>
      <c r="DE16" s="188">
        <v>0</v>
      </c>
      <c r="DF16" s="188">
        <v>0</v>
      </c>
      <c r="DG16" s="188">
        <v>0</v>
      </c>
      <c r="DH16" s="188">
        <v>0</v>
      </c>
      <c r="DI16" s="188">
        <v>0</v>
      </c>
      <c r="DJ16" s="188">
        <v>0</v>
      </c>
      <c r="DK16" s="188">
        <v>0</v>
      </c>
      <c r="DL16" s="188">
        <v>0</v>
      </c>
      <c r="DM16" s="188">
        <v>0</v>
      </c>
      <c r="DN16" s="188">
        <v>0</v>
      </c>
      <c r="DO16" s="188">
        <v>0</v>
      </c>
      <c r="DP16" s="188">
        <v>0</v>
      </c>
      <c r="DQ16" s="188">
        <v>0</v>
      </c>
      <c r="DR16" s="188">
        <v>0</v>
      </c>
      <c r="DS16" s="188">
        <v>0</v>
      </c>
      <c r="DT16" s="188">
        <v>0</v>
      </c>
      <c r="DU16" s="188">
        <v>0</v>
      </c>
      <c r="DV16" s="188">
        <v>0</v>
      </c>
      <c r="DW16" s="188">
        <v>0</v>
      </c>
      <c r="DX16" s="188">
        <v>0</v>
      </c>
      <c r="DY16" s="188">
        <v>0</v>
      </c>
      <c r="DZ16" s="188">
        <v>0</v>
      </c>
      <c r="EA16" s="188">
        <v>0</v>
      </c>
      <c r="EB16" s="188">
        <v>12.25</v>
      </c>
      <c r="EC16" s="188">
        <v>0</v>
      </c>
      <c r="ED16" s="188">
        <v>0</v>
      </c>
      <c r="EE16" s="188">
        <v>0</v>
      </c>
      <c r="EF16" s="188">
        <v>0</v>
      </c>
      <c r="EG16" s="188">
        <v>0</v>
      </c>
      <c r="EH16" s="188">
        <v>0</v>
      </c>
      <c r="EI16" s="190">
        <v>0</v>
      </c>
      <c r="EJ16" s="191"/>
      <c r="EK16" s="191"/>
      <c r="EL16" s="191"/>
      <c r="EM16" s="191"/>
      <c r="EN16" s="191"/>
      <c r="EO16" s="191"/>
      <c r="EP16" s="191"/>
      <c r="EQ16" s="191"/>
      <c r="ER16" s="191"/>
      <c r="ES16" s="191"/>
      <c r="ET16" s="191"/>
      <c r="EU16" s="191"/>
      <c r="EV16" s="191"/>
      <c r="EW16" s="191"/>
      <c r="EX16" s="191"/>
      <c r="EY16" s="191"/>
      <c r="EZ16" s="191"/>
      <c r="FA16" s="191"/>
      <c r="FB16" s="191"/>
      <c r="FC16" s="191"/>
      <c r="FD16" s="191"/>
      <c r="FE16" s="191"/>
      <c r="FF16" s="191"/>
      <c r="FG16" s="191"/>
      <c r="FH16" s="191"/>
      <c r="FI16" s="191"/>
      <c r="FJ16" s="191"/>
      <c r="FK16" s="191"/>
      <c r="FL16" s="191"/>
      <c r="FM16" s="191"/>
      <c r="FN16" s="191"/>
      <c r="FO16" s="191"/>
      <c r="FP16" s="191"/>
      <c r="FQ16" s="191"/>
      <c r="FR16" s="191"/>
      <c r="FS16" s="191"/>
      <c r="FT16" s="191"/>
      <c r="FU16" s="191"/>
      <c r="FV16" s="191"/>
      <c r="FW16" s="191"/>
      <c r="FX16" s="191"/>
      <c r="FY16" s="191"/>
      <c r="FZ16" s="191"/>
      <c r="GA16" s="191"/>
      <c r="GB16" s="191"/>
      <c r="GC16" s="191"/>
      <c r="GD16" s="191"/>
      <c r="GE16" s="191"/>
      <c r="GF16" s="191"/>
      <c r="GG16" s="191"/>
      <c r="GH16" s="191"/>
      <c r="GI16" s="191"/>
      <c r="GJ16" s="191"/>
      <c r="GK16" s="191"/>
      <c r="GL16" s="191"/>
      <c r="GM16" s="191"/>
      <c r="GN16" s="191"/>
      <c r="GO16" s="191"/>
      <c r="GP16" s="191"/>
      <c r="GQ16" s="191"/>
      <c r="GR16" s="191"/>
      <c r="GS16" s="191"/>
      <c r="GT16" s="191"/>
      <c r="GU16" s="191"/>
      <c r="GV16" s="191"/>
      <c r="GW16" s="191"/>
      <c r="GX16" s="191"/>
      <c r="GY16" s="191"/>
      <c r="GZ16" s="191"/>
      <c r="HA16" s="191"/>
      <c r="HB16" s="191"/>
      <c r="HC16" s="191"/>
      <c r="HD16" s="191"/>
      <c r="HE16" s="191"/>
      <c r="HF16" s="191"/>
      <c r="HG16" s="191"/>
      <c r="HH16" s="191"/>
      <c r="HI16" s="191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  <c r="HW16" s="191"/>
      <c r="HX16" s="191"/>
      <c r="HY16" s="191"/>
      <c r="HZ16" s="191"/>
      <c r="IA16" s="191"/>
      <c r="IB16" s="191"/>
      <c r="IC16" s="191"/>
      <c r="ID16" s="191"/>
      <c r="IE16" s="191"/>
      <c r="IF16" s="191"/>
      <c r="IG16" s="191"/>
      <c r="IH16" s="191"/>
      <c r="II16" s="191"/>
      <c r="IJ16" s="191"/>
      <c r="IK16" s="191"/>
      <c r="IL16" s="191"/>
      <c r="IM16" s="191"/>
      <c r="IN16" s="191"/>
      <c r="IO16" s="191"/>
      <c r="IP16" s="191"/>
      <c r="IQ16" s="191"/>
      <c r="IR16" s="191"/>
      <c r="IS16" s="191"/>
      <c r="IT16" s="191"/>
      <c r="IU16" s="191"/>
      <c r="IV16" s="191"/>
      <c r="IW16" s="191"/>
      <c r="IX16" s="191"/>
      <c r="IY16" s="191"/>
      <c r="IZ16" s="191"/>
      <c r="JA16" s="191"/>
      <c r="JB16" s="191"/>
    </row>
    <row r="17" spans="1:262" s="181" customFormat="1" ht="11.25" hidden="1" customHeight="1" x14ac:dyDescent="0.2">
      <c r="A17" s="191"/>
      <c r="B17" s="191"/>
      <c r="C17" s="19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  <c r="BV17" s="192"/>
      <c r="BW17" s="192"/>
      <c r="BX17" s="185"/>
      <c r="BY17" s="192"/>
      <c r="BZ17" s="192"/>
      <c r="CA17" s="192"/>
      <c r="CB17" s="185"/>
      <c r="CC17" s="192"/>
      <c r="CD17" s="193"/>
      <c r="CE17" s="192"/>
      <c r="CF17" s="185"/>
      <c r="CG17" s="192"/>
      <c r="CH17" s="192"/>
      <c r="CI17" s="192"/>
      <c r="CJ17" s="192"/>
      <c r="CK17" s="192"/>
      <c r="CL17" s="192"/>
      <c r="CM17" s="192"/>
      <c r="CN17" s="192"/>
      <c r="CO17" s="192"/>
      <c r="CP17" s="192"/>
      <c r="CQ17" s="192"/>
      <c r="CR17" s="192"/>
      <c r="CS17" s="192"/>
      <c r="CT17" s="192"/>
      <c r="CU17" s="192"/>
      <c r="CV17" s="192"/>
      <c r="CW17" s="192"/>
      <c r="CX17" s="192"/>
      <c r="CY17" s="192"/>
      <c r="CZ17" s="192"/>
      <c r="DA17" s="192"/>
      <c r="DB17" s="192"/>
      <c r="DC17" s="192"/>
      <c r="DD17" s="192"/>
      <c r="DE17" s="192"/>
      <c r="DF17" s="192"/>
      <c r="DG17" s="192"/>
      <c r="DH17" s="192"/>
      <c r="DI17" s="192"/>
      <c r="DJ17" s="192"/>
      <c r="DK17" s="192"/>
      <c r="DL17" s="192"/>
      <c r="DM17" s="192"/>
      <c r="DN17" s="192"/>
      <c r="DO17" s="192"/>
      <c r="DP17" s="192"/>
      <c r="DQ17" s="192"/>
      <c r="DR17" s="192"/>
      <c r="DS17" s="192"/>
      <c r="DT17" s="192"/>
      <c r="DU17" s="192"/>
      <c r="DV17" s="192"/>
      <c r="DW17" s="192"/>
      <c r="DX17" s="192"/>
      <c r="DY17" s="192"/>
      <c r="DZ17" s="192"/>
      <c r="EA17" s="192"/>
      <c r="EB17" s="192"/>
      <c r="EC17" s="192"/>
      <c r="ED17" s="192"/>
      <c r="EE17" s="192"/>
      <c r="EF17" s="192"/>
      <c r="EG17" s="192"/>
      <c r="EH17" s="192"/>
      <c r="EI17" s="194"/>
      <c r="EJ17" s="191"/>
      <c r="EK17" s="191"/>
      <c r="EL17" s="191"/>
      <c r="EM17" s="191"/>
      <c r="EN17" s="191"/>
      <c r="EO17" s="191"/>
      <c r="EP17" s="191"/>
      <c r="EQ17" s="191"/>
      <c r="ER17" s="191"/>
      <c r="ES17" s="191"/>
      <c r="ET17" s="191"/>
      <c r="EU17" s="191"/>
      <c r="EV17" s="191"/>
      <c r="EW17" s="191"/>
      <c r="EX17" s="191"/>
      <c r="EY17" s="191"/>
      <c r="EZ17" s="191"/>
      <c r="FA17" s="191"/>
      <c r="FB17" s="191"/>
      <c r="FC17" s="191"/>
      <c r="FD17" s="191"/>
      <c r="FE17" s="191"/>
      <c r="FF17" s="191"/>
      <c r="FG17" s="191"/>
      <c r="FH17" s="191"/>
      <c r="FI17" s="191"/>
      <c r="FJ17" s="191"/>
      <c r="FK17" s="191"/>
      <c r="FL17" s="191"/>
      <c r="FM17" s="191"/>
      <c r="FN17" s="191"/>
      <c r="FO17" s="191"/>
      <c r="FP17" s="191"/>
      <c r="FQ17" s="191"/>
      <c r="FR17" s="191"/>
      <c r="FS17" s="191"/>
      <c r="FT17" s="191"/>
      <c r="FU17" s="191"/>
      <c r="FV17" s="191"/>
      <c r="FW17" s="191"/>
      <c r="FX17" s="191"/>
      <c r="FY17" s="191"/>
      <c r="FZ17" s="191"/>
      <c r="GA17" s="191"/>
      <c r="GB17" s="191"/>
      <c r="GC17" s="191"/>
      <c r="GD17" s="191"/>
      <c r="GE17" s="191"/>
      <c r="GF17" s="191"/>
      <c r="GG17" s="191"/>
      <c r="GH17" s="191"/>
      <c r="GI17" s="191"/>
      <c r="GJ17" s="191"/>
      <c r="GK17" s="191"/>
      <c r="GL17" s="191"/>
      <c r="GM17" s="191"/>
      <c r="GN17" s="191"/>
      <c r="GO17" s="191"/>
      <c r="GP17" s="191"/>
      <c r="GQ17" s="191"/>
      <c r="GR17" s="191"/>
      <c r="GS17" s="191"/>
      <c r="GT17" s="191"/>
      <c r="GU17" s="191"/>
      <c r="GV17" s="191"/>
      <c r="GW17" s="191"/>
      <c r="GX17" s="191"/>
      <c r="GY17" s="191"/>
      <c r="GZ17" s="191"/>
      <c r="HA17" s="191"/>
      <c r="HB17" s="191"/>
      <c r="HC17" s="191"/>
      <c r="HD17" s="191"/>
      <c r="HE17" s="191"/>
      <c r="HF17" s="191"/>
      <c r="HG17" s="191"/>
      <c r="HH17" s="191"/>
      <c r="HI17" s="191"/>
      <c r="HJ17" s="191"/>
      <c r="HK17" s="191"/>
      <c r="HL17" s="191"/>
      <c r="HM17" s="191"/>
      <c r="HN17" s="191"/>
      <c r="HO17" s="191"/>
      <c r="HP17" s="191"/>
      <c r="HQ17" s="191"/>
      <c r="HR17" s="191"/>
      <c r="HS17" s="191"/>
      <c r="HT17" s="191"/>
      <c r="HU17" s="191"/>
      <c r="HV17" s="191"/>
      <c r="HW17" s="191"/>
      <c r="HX17" s="191"/>
      <c r="HY17" s="191"/>
      <c r="HZ17" s="191"/>
      <c r="IA17" s="191"/>
      <c r="IB17" s="191"/>
      <c r="IC17" s="191"/>
      <c r="ID17" s="191"/>
      <c r="IE17" s="191"/>
      <c r="IF17" s="191"/>
      <c r="IG17" s="191"/>
      <c r="IH17" s="191"/>
      <c r="II17" s="191"/>
      <c r="IJ17" s="191"/>
      <c r="IK17" s="191"/>
      <c r="IL17" s="191"/>
      <c r="IM17" s="191"/>
      <c r="IN17" s="191"/>
      <c r="IO17" s="191"/>
      <c r="IP17" s="191"/>
      <c r="IQ17" s="191"/>
      <c r="IR17" s="191"/>
      <c r="IS17" s="191"/>
      <c r="IT17" s="191"/>
      <c r="IU17" s="191"/>
      <c r="IV17" s="191"/>
      <c r="IW17" s="191"/>
      <c r="IX17" s="191"/>
      <c r="IY17" s="191"/>
      <c r="IZ17" s="191"/>
      <c r="JA17" s="191"/>
      <c r="JB17" s="191"/>
    </row>
    <row r="18" spans="1:262" s="181" customFormat="1" ht="24.75" customHeight="1" x14ac:dyDescent="0.2">
      <c r="A18" s="191"/>
      <c r="B18" s="191"/>
      <c r="C18" s="184" t="s">
        <v>0</v>
      </c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5"/>
      <c r="BT18" s="185"/>
      <c r="BU18" s="185"/>
      <c r="BV18" s="192"/>
      <c r="BW18" s="192"/>
      <c r="BX18" s="185"/>
      <c r="BY18" s="192"/>
      <c r="BZ18" s="192"/>
      <c r="CA18" s="192"/>
      <c r="CB18" s="185"/>
      <c r="CC18" s="192"/>
      <c r="CD18" s="193"/>
      <c r="CE18" s="192"/>
      <c r="CF18" s="185"/>
      <c r="CG18" s="192"/>
      <c r="CH18" s="192"/>
      <c r="CI18" s="192"/>
      <c r="CJ18" s="192"/>
      <c r="CK18" s="192"/>
      <c r="CL18" s="192"/>
      <c r="CM18" s="192"/>
      <c r="CN18" s="192"/>
      <c r="CO18" s="192"/>
      <c r="CP18" s="192"/>
      <c r="CQ18" s="192"/>
      <c r="CR18" s="192"/>
      <c r="CS18" s="192"/>
      <c r="CT18" s="192"/>
      <c r="CU18" s="192"/>
      <c r="CV18" s="192"/>
      <c r="CW18" s="192"/>
      <c r="CX18" s="192"/>
      <c r="CY18" s="192"/>
      <c r="CZ18" s="192"/>
      <c r="DA18" s="192"/>
      <c r="DB18" s="192"/>
      <c r="DC18" s="192"/>
      <c r="DD18" s="192"/>
      <c r="DE18" s="192"/>
      <c r="DF18" s="192"/>
      <c r="DG18" s="192"/>
      <c r="DH18" s="192"/>
      <c r="DI18" s="192"/>
      <c r="DJ18" s="192"/>
      <c r="DK18" s="192"/>
      <c r="DL18" s="192"/>
      <c r="DM18" s="192"/>
      <c r="DN18" s="192"/>
      <c r="DO18" s="192"/>
      <c r="DP18" s="192"/>
      <c r="DQ18" s="192"/>
      <c r="DR18" s="192"/>
      <c r="DS18" s="192"/>
      <c r="DT18" s="192"/>
      <c r="DU18" s="192"/>
      <c r="DV18" s="192"/>
      <c r="DW18" s="192"/>
      <c r="DX18" s="192"/>
      <c r="DY18" s="192"/>
      <c r="DZ18" s="192"/>
      <c r="EA18" s="192"/>
      <c r="EB18" s="192"/>
      <c r="EC18" s="192"/>
      <c r="ED18" s="192"/>
      <c r="EE18" s="192"/>
      <c r="EF18" s="192"/>
      <c r="EG18" s="192"/>
      <c r="EH18" s="192"/>
      <c r="EI18" s="194"/>
      <c r="EJ18" s="191"/>
      <c r="EK18" s="191"/>
      <c r="EL18" s="191"/>
      <c r="EM18" s="191"/>
      <c r="EN18" s="191"/>
      <c r="EO18" s="191"/>
      <c r="EP18" s="191"/>
      <c r="EQ18" s="191"/>
      <c r="ER18" s="191"/>
      <c r="ES18" s="191"/>
      <c r="ET18" s="191"/>
      <c r="EU18" s="191"/>
      <c r="EV18" s="191"/>
      <c r="EW18" s="191"/>
      <c r="EX18" s="191"/>
      <c r="EY18" s="191"/>
      <c r="EZ18" s="191"/>
      <c r="FA18" s="191"/>
      <c r="FB18" s="191"/>
      <c r="FC18" s="191"/>
      <c r="FD18" s="191"/>
      <c r="FE18" s="191"/>
      <c r="FF18" s="191"/>
      <c r="FG18" s="191"/>
      <c r="FH18" s="191"/>
      <c r="FI18" s="191"/>
      <c r="FJ18" s="191"/>
      <c r="FK18" s="191"/>
      <c r="FL18" s="191"/>
      <c r="FM18" s="191"/>
      <c r="FN18" s="191"/>
      <c r="FO18" s="191"/>
      <c r="FP18" s="191"/>
      <c r="FQ18" s="191"/>
      <c r="FR18" s="191"/>
      <c r="FS18" s="191"/>
      <c r="FT18" s="191"/>
      <c r="FU18" s="191"/>
      <c r="FV18" s="191"/>
      <c r="FW18" s="191"/>
      <c r="FX18" s="191"/>
      <c r="FY18" s="191"/>
      <c r="FZ18" s="191"/>
      <c r="GA18" s="191"/>
      <c r="GB18" s="191"/>
      <c r="GC18" s="191"/>
      <c r="GD18" s="191"/>
      <c r="GE18" s="191"/>
      <c r="GF18" s="191"/>
      <c r="GG18" s="191"/>
      <c r="GH18" s="191"/>
      <c r="GI18" s="191"/>
      <c r="GJ18" s="191"/>
      <c r="GK18" s="191"/>
      <c r="GL18" s="191"/>
      <c r="GM18" s="191"/>
      <c r="GN18" s="191"/>
      <c r="GO18" s="191"/>
      <c r="GP18" s="191"/>
      <c r="GQ18" s="191"/>
      <c r="GR18" s="191"/>
      <c r="GS18" s="191"/>
      <c r="GT18" s="191"/>
      <c r="GU18" s="191"/>
      <c r="GV18" s="191"/>
      <c r="GW18" s="191"/>
      <c r="GX18" s="191"/>
      <c r="GY18" s="191"/>
      <c r="GZ18" s="191"/>
      <c r="HA18" s="191"/>
      <c r="HB18" s="191"/>
      <c r="HC18" s="191"/>
      <c r="HD18" s="191"/>
      <c r="HE18" s="191"/>
      <c r="HF18" s="191"/>
      <c r="HG18" s="191"/>
      <c r="HH18" s="191"/>
      <c r="HI18" s="191"/>
      <c r="HJ18" s="191"/>
      <c r="HK18" s="191"/>
      <c r="HL18" s="191"/>
      <c r="HM18" s="191"/>
      <c r="HN18" s="191"/>
      <c r="HO18" s="191"/>
      <c r="HP18" s="191"/>
      <c r="HQ18" s="191"/>
      <c r="HR18" s="191"/>
      <c r="HS18" s="191"/>
      <c r="HT18" s="191"/>
      <c r="HU18" s="191"/>
      <c r="HV18" s="191"/>
      <c r="HW18" s="191"/>
      <c r="HX18" s="191"/>
      <c r="HY18" s="191"/>
      <c r="HZ18" s="191"/>
      <c r="IA18" s="191"/>
      <c r="IB18" s="191"/>
      <c r="IC18" s="191"/>
      <c r="ID18" s="191"/>
      <c r="IE18" s="191"/>
      <c r="IF18" s="191"/>
      <c r="IG18" s="191"/>
      <c r="IH18" s="191"/>
      <c r="II18" s="191"/>
      <c r="IJ18" s="191"/>
      <c r="IK18" s="191"/>
      <c r="IL18" s="191"/>
      <c r="IM18" s="191"/>
      <c r="IN18" s="191"/>
      <c r="IO18" s="191"/>
      <c r="IP18" s="191"/>
      <c r="IQ18" s="191"/>
      <c r="IR18" s="191"/>
      <c r="IS18" s="191"/>
      <c r="IT18" s="191"/>
      <c r="IU18" s="191"/>
      <c r="IV18" s="191"/>
      <c r="IW18" s="191"/>
      <c r="IX18" s="191"/>
      <c r="IY18" s="191"/>
      <c r="IZ18" s="191"/>
      <c r="JA18" s="191"/>
      <c r="JB18" s="191"/>
    </row>
    <row r="19" spans="1:262" s="181" customFormat="1" ht="24.75" customHeight="1" x14ac:dyDescent="0.2">
      <c r="A19" s="196"/>
      <c r="B19" s="196"/>
      <c r="C19" s="197" t="s">
        <v>5</v>
      </c>
      <c r="D19" s="198">
        <v>0</v>
      </c>
      <c r="E19" s="198">
        <v>0</v>
      </c>
      <c r="F19" s="198">
        <v>0</v>
      </c>
      <c r="G19" s="198">
        <v>2.8747040699999999</v>
      </c>
      <c r="H19" s="198">
        <v>2.8747040699999999</v>
      </c>
      <c r="I19" s="198">
        <v>20.513936065169997</v>
      </c>
      <c r="J19" s="198">
        <v>5.5847494434999998</v>
      </c>
      <c r="K19" s="198">
        <v>6.8543927775599993</v>
      </c>
      <c r="L19" s="198">
        <v>32.953078286229996</v>
      </c>
      <c r="M19" s="198">
        <v>35.827782356229996</v>
      </c>
      <c r="N19" s="198">
        <v>2.3371404173100001</v>
      </c>
      <c r="O19" s="198">
        <v>2.9496073437499999</v>
      </c>
      <c r="P19" s="198">
        <v>13.274757752709998</v>
      </c>
      <c r="Q19" s="198">
        <v>18.561505513769998</v>
      </c>
      <c r="R19" s="198">
        <v>3</v>
      </c>
      <c r="S19" s="198">
        <v>0.19600000000000001</v>
      </c>
      <c r="T19" s="198">
        <v>6.8040000000000003</v>
      </c>
      <c r="U19" s="198">
        <v>10</v>
      </c>
      <c r="V19" s="198">
        <v>28.561505513769998</v>
      </c>
      <c r="W19" s="198">
        <v>64.38928786999999</v>
      </c>
      <c r="X19" s="198">
        <v>2.5</v>
      </c>
      <c r="Y19" s="198">
        <v>0.5</v>
      </c>
      <c r="Z19" s="198">
        <v>1</v>
      </c>
      <c r="AA19" s="198">
        <v>4</v>
      </c>
      <c r="AB19" s="198">
        <v>1</v>
      </c>
      <c r="AC19" s="198">
        <v>25</v>
      </c>
      <c r="AD19" s="198">
        <v>7.58</v>
      </c>
      <c r="AE19" s="198">
        <v>33.58</v>
      </c>
      <c r="AF19" s="198">
        <v>37.58</v>
      </c>
      <c r="AG19" s="198">
        <v>4.8</v>
      </c>
      <c r="AH19" s="198">
        <v>7</v>
      </c>
      <c r="AI19" s="198">
        <v>0</v>
      </c>
      <c r="AJ19" s="198">
        <v>11.8</v>
      </c>
      <c r="AK19" s="198">
        <v>0</v>
      </c>
      <c r="AL19" s="198">
        <v>0</v>
      </c>
      <c r="AM19" s="198">
        <v>2.9571139849999999</v>
      </c>
      <c r="AN19" s="198">
        <v>2.9571139849999999</v>
      </c>
      <c r="AO19" s="198">
        <v>14.757113985</v>
      </c>
      <c r="AP19" s="198">
        <v>52.337113985000002</v>
      </c>
      <c r="AQ19" s="198">
        <v>8.3949999999999997E-3</v>
      </c>
      <c r="AR19" s="198">
        <v>0.20971999999999999</v>
      </c>
      <c r="AS19" s="198">
        <v>0</v>
      </c>
      <c r="AT19" s="198">
        <v>0.218115</v>
      </c>
      <c r="AU19" s="198">
        <v>5</v>
      </c>
      <c r="AV19" s="198">
        <v>10.061005</v>
      </c>
      <c r="AW19" s="198">
        <v>0</v>
      </c>
      <c r="AX19" s="198">
        <v>15.061005</v>
      </c>
      <c r="AY19" s="198">
        <v>0</v>
      </c>
      <c r="AZ19" s="198">
        <v>0</v>
      </c>
      <c r="BA19" s="198">
        <v>0</v>
      </c>
      <c r="BB19" s="198">
        <v>0</v>
      </c>
      <c r="BC19" s="198">
        <v>0</v>
      </c>
      <c r="BD19" s="198">
        <v>2.9645360150000002</v>
      </c>
      <c r="BE19" s="198">
        <v>8</v>
      </c>
      <c r="BF19" s="198">
        <v>10.964536015</v>
      </c>
      <c r="BG19" s="198">
        <v>26.243656014999999</v>
      </c>
      <c r="BH19" s="198">
        <v>8</v>
      </c>
      <c r="BI19" s="198">
        <v>8</v>
      </c>
      <c r="BJ19" s="198">
        <v>11.23171652925998</v>
      </c>
      <c r="BK19" s="198">
        <v>27.23171652925998</v>
      </c>
      <c r="BL19" s="198">
        <v>4.75</v>
      </c>
      <c r="BM19" s="198">
        <v>0</v>
      </c>
      <c r="BN19" s="198">
        <v>0</v>
      </c>
      <c r="BO19" s="198">
        <v>4.75</v>
      </c>
      <c r="BP19" s="198">
        <v>41.65</v>
      </c>
      <c r="BQ19" s="198">
        <v>0</v>
      </c>
      <c r="BR19" s="198">
        <v>0</v>
      </c>
      <c r="BS19" s="198">
        <v>41.65</v>
      </c>
      <c r="BT19" s="198">
        <v>0</v>
      </c>
      <c r="BU19" s="198">
        <v>0</v>
      </c>
      <c r="BV19" s="198">
        <v>0</v>
      </c>
      <c r="BW19" s="198">
        <v>0</v>
      </c>
      <c r="BX19" s="198">
        <v>73.631716529259975</v>
      </c>
      <c r="BY19" s="198">
        <v>0</v>
      </c>
      <c r="BZ19" s="198">
        <v>0</v>
      </c>
      <c r="CA19" s="198">
        <v>0</v>
      </c>
      <c r="CB19" s="198">
        <v>0</v>
      </c>
      <c r="CC19" s="198">
        <v>0</v>
      </c>
      <c r="CD19" s="198">
        <v>7.5739999999999989E-8</v>
      </c>
      <c r="CE19" s="198">
        <v>0</v>
      </c>
      <c r="CF19" s="198">
        <v>7.5739999999999989E-8</v>
      </c>
      <c r="CG19" s="198">
        <v>0</v>
      </c>
      <c r="CH19" s="198">
        <v>0</v>
      </c>
      <c r="CI19" s="198">
        <v>0</v>
      </c>
      <c r="CJ19" s="198">
        <v>0</v>
      </c>
      <c r="CK19" s="198">
        <v>0</v>
      </c>
      <c r="CL19" s="198">
        <v>0</v>
      </c>
      <c r="CM19" s="198">
        <v>0</v>
      </c>
      <c r="CN19" s="198">
        <v>0</v>
      </c>
      <c r="CO19" s="198">
        <v>7.5740000000000002E-8</v>
      </c>
      <c r="CP19" s="198">
        <v>0</v>
      </c>
      <c r="CQ19" s="198">
        <v>0</v>
      </c>
      <c r="CR19" s="198">
        <v>0</v>
      </c>
      <c r="CS19" s="198">
        <v>0</v>
      </c>
      <c r="CT19" s="198">
        <v>0</v>
      </c>
      <c r="CU19" s="198">
        <v>0</v>
      </c>
      <c r="CV19" s="198">
        <v>0</v>
      </c>
      <c r="CW19" s="198">
        <v>0</v>
      </c>
      <c r="CX19" s="198">
        <v>0</v>
      </c>
      <c r="CY19" s="198">
        <v>0</v>
      </c>
      <c r="CZ19" s="198">
        <v>0</v>
      </c>
      <c r="DA19" s="198">
        <v>0</v>
      </c>
      <c r="DB19" s="198">
        <v>0</v>
      </c>
      <c r="DC19" s="198">
        <v>0</v>
      </c>
      <c r="DD19" s="198">
        <v>0</v>
      </c>
      <c r="DE19" s="198">
        <v>0</v>
      </c>
      <c r="DF19" s="198">
        <v>0</v>
      </c>
      <c r="DG19" s="198">
        <v>0</v>
      </c>
      <c r="DH19" s="198">
        <v>0</v>
      </c>
      <c r="DI19" s="198">
        <v>0</v>
      </c>
      <c r="DJ19" s="198">
        <v>0</v>
      </c>
      <c r="DK19" s="198">
        <v>0</v>
      </c>
      <c r="DL19" s="198">
        <v>0</v>
      </c>
      <c r="DM19" s="198">
        <v>0</v>
      </c>
      <c r="DN19" s="198">
        <v>14.25</v>
      </c>
      <c r="DO19" s="198">
        <v>0</v>
      </c>
      <c r="DP19" s="198">
        <v>0</v>
      </c>
      <c r="DQ19" s="198">
        <v>0</v>
      </c>
      <c r="DR19" s="198">
        <v>0</v>
      </c>
      <c r="DS19" s="198">
        <v>0</v>
      </c>
      <c r="DT19" s="198">
        <v>0</v>
      </c>
      <c r="DU19" s="198">
        <v>0</v>
      </c>
      <c r="DV19" s="198">
        <v>0</v>
      </c>
      <c r="DW19" s="198">
        <v>0</v>
      </c>
      <c r="DX19" s="198">
        <v>0</v>
      </c>
      <c r="DY19" s="198">
        <v>0</v>
      </c>
      <c r="DZ19" s="198">
        <v>268.97038046</v>
      </c>
      <c r="EA19" s="198">
        <v>75</v>
      </c>
      <c r="EB19" s="198">
        <v>65.25</v>
      </c>
      <c r="EC19" s="198">
        <v>0</v>
      </c>
      <c r="ED19" s="198">
        <v>0</v>
      </c>
      <c r="EE19" s="198">
        <v>81</v>
      </c>
      <c r="EF19" s="198">
        <v>0</v>
      </c>
      <c r="EG19" s="198">
        <v>36.75</v>
      </c>
      <c r="EH19" s="198">
        <v>171.91820000000001</v>
      </c>
      <c r="EI19" s="199">
        <v>139.19999999999999</v>
      </c>
      <c r="EJ19" s="196"/>
      <c r="EK19" s="196"/>
      <c r="EL19" s="196"/>
      <c r="EM19" s="196"/>
      <c r="EN19" s="196"/>
      <c r="EO19" s="196"/>
      <c r="EP19" s="196"/>
      <c r="EQ19" s="196"/>
      <c r="ER19" s="196"/>
      <c r="ES19" s="196"/>
      <c r="ET19" s="196"/>
      <c r="EU19" s="196"/>
      <c r="EV19" s="196"/>
      <c r="EW19" s="196"/>
      <c r="EX19" s="196"/>
      <c r="EY19" s="196"/>
      <c r="EZ19" s="196"/>
      <c r="FA19" s="196"/>
      <c r="FB19" s="196"/>
      <c r="FC19" s="196"/>
      <c r="FD19" s="196"/>
      <c r="FE19" s="196"/>
      <c r="FF19" s="196"/>
      <c r="FG19" s="196"/>
      <c r="FH19" s="196"/>
      <c r="FI19" s="196"/>
      <c r="FJ19" s="196"/>
      <c r="FK19" s="196"/>
      <c r="FL19" s="196"/>
      <c r="FM19" s="196"/>
      <c r="FN19" s="196"/>
      <c r="FO19" s="196"/>
      <c r="FP19" s="196"/>
      <c r="FQ19" s="196"/>
      <c r="FR19" s="196"/>
      <c r="FS19" s="196"/>
      <c r="FT19" s="196"/>
      <c r="FU19" s="196"/>
      <c r="FV19" s="196"/>
      <c r="FW19" s="196"/>
      <c r="FX19" s="196"/>
      <c r="FY19" s="196"/>
      <c r="FZ19" s="196"/>
      <c r="GA19" s="196"/>
      <c r="GB19" s="196"/>
      <c r="GC19" s="196"/>
      <c r="GD19" s="196"/>
      <c r="GE19" s="196"/>
      <c r="GF19" s="196"/>
      <c r="GG19" s="196"/>
      <c r="GH19" s="196"/>
      <c r="GI19" s="196"/>
      <c r="GJ19" s="196"/>
      <c r="GK19" s="196"/>
      <c r="GL19" s="196"/>
      <c r="GM19" s="196"/>
      <c r="GN19" s="196"/>
      <c r="GO19" s="196"/>
      <c r="GP19" s="196"/>
      <c r="GQ19" s="196"/>
      <c r="GR19" s="196"/>
      <c r="GS19" s="196"/>
      <c r="GT19" s="196"/>
      <c r="GU19" s="196"/>
      <c r="GV19" s="196"/>
      <c r="GW19" s="196"/>
      <c r="GX19" s="196"/>
      <c r="GY19" s="196"/>
      <c r="GZ19" s="196"/>
      <c r="HA19" s="196"/>
      <c r="HB19" s="196"/>
      <c r="HC19" s="196"/>
      <c r="HD19" s="196"/>
      <c r="HE19" s="196"/>
      <c r="HF19" s="196"/>
      <c r="HG19" s="196"/>
      <c r="HH19" s="196"/>
      <c r="HI19" s="196"/>
      <c r="HJ19" s="196"/>
      <c r="HK19" s="196"/>
      <c r="HL19" s="196"/>
      <c r="HM19" s="196"/>
      <c r="HN19" s="196"/>
      <c r="HO19" s="196"/>
      <c r="HP19" s="196"/>
      <c r="HQ19" s="196"/>
      <c r="HR19" s="196"/>
      <c r="HS19" s="196"/>
      <c r="HT19" s="196"/>
      <c r="HU19" s="196"/>
      <c r="HV19" s="196"/>
      <c r="HW19" s="196"/>
      <c r="HX19" s="196"/>
      <c r="HY19" s="196"/>
      <c r="HZ19" s="196"/>
      <c r="IA19" s="196"/>
      <c r="IB19" s="196"/>
      <c r="IC19" s="196"/>
      <c r="ID19" s="196"/>
      <c r="IE19" s="196"/>
      <c r="IF19" s="196"/>
      <c r="IG19" s="196"/>
      <c r="IH19" s="196"/>
      <c r="II19" s="196"/>
      <c r="IJ19" s="196"/>
      <c r="IK19" s="196"/>
      <c r="IL19" s="196"/>
      <c r="IM19" s="196"/>
      <c r="IN19" s="196"/>
      <c r="IO19" s="196"/>
      <c r="IP19" s="196"/>
      <c r="IQ19" s="196"/>
      <c r="IR19" s="196"/>
      <c r="IS19" s="196"/>
      <c r="IT19" s="196"/>
      <c r="IU19" s="196"/>
      <c r="IV19" s="196"/>
      <c r="IW19" s="196"/>
      <c r="IX19" s="196"/>
      <c r="IY19" s="196"/>
      <c r="IZ19" s="196"/>
      <c r="JA19" s="196"/>
      <c r="JB19" s="196"/>
    </row>
    <row r="20" spans="1:262" s="181" customFormat="1" ht="24.75" customHeight="1" x14ac:dyDescent="0.2">
      <c r="A20" s="196"/>
      <c r="B20" s="196"/>
      <c r="C20" s="197" t="s">
        <v>1</v>
      </c>
      <c r="D20" s="198">
        <v>0.20426206667000002</v>
      </c>
      <c r="E20" s="198">
        <v>0</v>
      </c>
      <c r="F20" s="198">
        <v>0</v>
      </c>
      <c r="G20" s="198">
        <v>0</v>
      </c>
      <c r="H20" s="198">
        <v>0</v>
      </c>
      <c r="I20" s="198">
        <v>12</v>
      </c>
      <c r="J20" s="198">
        <v>0</v>
      </c>
      <c r="K20" s="198">
        <v>3.5899999999999997E-7</v>
      </c>
      <c r="L20" s="198">
        <v>12.000000359</v>
      </c>
      <c r="M20" s="198">
        <v>12.000000359</v>
      </c>
      <c r="N20" s="198">
        <v>0</v>
      </c>
      <c r="O20" s="198">
        <v>0</v>
      </c>
      <c r="P20" s="198">
        <v>5</v>
      </c>
      <c r="Q20" s="198">
        <v>5</v>
      </c>
      <c r="R20" s="198">
        <v>5</v>
      </c>
      <c r="S20" s="198">
        <v>0</v>
      </c>
      <c r="T20" s="198">
        <v>5</v>
      </c>
      <c r="U20" s="198">
        <v>10</v>
      </c>
      <c r="V20" s="198">
        <v>15</v>
      </c>
      <c r="W20" s="198">
        <v>27.000000358999998</v>
      </c>
      <c r="X20" s="198">
        <v>0</v>
      </c>
      <c r="Y20" s="198">
        <v>0</v>
      </c>
      <c r="Z20" s="198">
        <v>0</v>
      </c>
      <c r="AA20" s="198">
        <v>0</v>
      </c>
      <c r="AB20" s="198">
        <v>0</v>
      </c>
      <c r="AC20" s="198">
        <v>0</v>
      </c>
      <c r="AD20" s="198">
        <v>3.6</v>
      </c>
      <c r="AE20" s="198">
        <v>3.6</v>
      </c>
      <c r="AF20" s="198">
        <v>3.6</v>
      </c>
      <c r="AG20" s="198">
        <v>4.8</v>
      </c>
      <c r="AH20" s="198">
        <v>7</v>
      </c>
      <c r="AI20" s="198">
        <v>0</v>
      </c>
      <c r="AJ20" s="198">
        <v>11.8</v>
      </c>
      <c r="AK20" s="198">
        <v>0</v>
      </c>
      <c r="AL20" s="198">
        <v>0</v>
      </c>
      <c r="AM20" s="198">
        <v>0</v>
      </c>
      <c r="AN20" s="198">
        <v>0</v>
      </c>
      <c r="AO20" s="198">
        <v>11.8</v>
      </c>
      <c r="AP20" s="198">
        <v>15.4</v>
      </c>
      <c r="AQ20" s="198">
        <v>0</v>
      </c>
      <c r="AR20" s="198">
        <v>0</v>
      </c>
      <c r="AS20" s="198">
        <v>6.7375000000000004E-2</v>
      </c>
      <c r="AT20" s="198">
        <v>6.7375000000000004E-2</v>
      </c>
      <c r="AU20" s="198">
        <v>0</v>
      </c>
      <c r="AV20" s="198">
        <v>0.68959999999999999</v>
      </c>
      <c r="AW20" s="198">
        <v>0</v>
      </c>
      <c r="AX20" s="198">
        <v>0.68959999999999999</v>
      </c>
      <c r="AY20" s="198">
        <v>0</v>
      </c>
      <c r="AZ20" s="198">
        <v>0</v>
      </c>
      <c r="BA20" s="198">
        <v>0</v>
      </c>
      <c r="BB20" s="198">
        <v>0</v>
      </c>
      <c r="BC20" s="198">
        <v>0</v>
      </c>
      <c r="BD20" s="198">
        <v>0</v>
      </c>
      <c r="BE20" s="198">
        <v>0</v>
      </c>
      <c r="BF20" s="198">
        <v>0</v>
      </c>
      <c r="BG20" s="198">
        <v>0.75697500000000006</v>
      </c>
      <c r="BH20" s="198">
        <v>0.25543875152000001</v>
      </c>
      <c r="BI20" s="198">
        <v>0.25756740777999998</v>
      </c>
      <c r="BJ20" s="198">
        <v>0.25971380284999995</v>
      </c>
      <c r="BK20" s="198">
        <v>0.77271996215000005</v>
      </c>
      <c r="BL20" s="198">
        <v>0.26187808454</v>
      </c>
      <c r="BM20" s="198">
        <v>0.26406040191000002</v>
      </c>
      <c r="BN20" s="198">
        <v>0</v>
      </c>
      <c r="BO20" s="198">
        <v>0.52593848645000008</v>
      </c>
      <c r="BP20" s="198">
        <v>0</v>
      </c>
      <c r="BQ20" s="198">
        <v>0</v>
      </c>
      <c r="BR20" s="198">
        <v>0</v>
      </c>
      <c r="BS20" s="198">
        <v>0</v>
      </c>
      <c r="BT20" s="198">
        <v>0</v>
      </c>
      <c r="BU20" s="198">
        <v>0</v>
      </c>
      <c r="BV20" s="198">
        <v>0</v>
      </c>
      <c r="BW20" s="198">
        <v>0</v>
      </c>
      <c r="BX20" s="198">
        <v>1.2986584486000001</v>
      </c>
      <c r="BY20" s="198">
        <v>0</v>
      </c>
      <c r="BZ20" s="198">
        <v>0</v>
      </c>
      <c r="CA20" s="198">
        <v>0</v>
      </c>
      <c r="CB20" s="198">
        <v>0</v>
      </c>
      <c r="CC20" s="198">
        <v>0</v>
      </c>
      <c r="CD20" s="198">
        <v>18.054504475000002</v>
      </c>
      <c r="CE20" s="198">
        <v>0</v>
      </c>
      <c r="CF20" s="198">
        <v>18.054504475000002</v>
      </c>
      <c r="CG20" s="198">
        <v>0</v>
      </c>
      <c r="CH20" s="198">
        <v>0</v>
      </c>
      <c r="CI20" s="198">
        <v>0</v>
      </c>
      <c r="CJ20" s="198">
        <v>0</v>
      </c>
      <c r="CK20" s="198">
        <v>0</v>
      </c>
      <c r="CL20" s="198">
        <v>0</v>
      </c>
      <c r="CM20" s="198">
        <v>2.9325000000000001</v>
      </c>
      <c r="CN20" s="198">
        <v>2.9325000000000001</v>
      </c>
      <c r="CO20" s="198">
        <v>20.987004475000003</v>
      </c>
      <c r="CP20" s="198">
        <v>0</v>
      </c>
      <c r="CQ20" s="198">
        <v>0</v>
      </c>
      <c r="CR20" s="198">
        <v>0</v>
      </c>
      <c r="CS20" s="198">
        <v>0</v>
      </c>
      <c r="CT20" s="198">
        <v>0</v>
      </c>
      <c r="CU20" s="198">
        <v>0</v>
      </c>
      <c r="CV20" s="198">
        <v>0</v>
      </c>
      <c r="CW20" s="198">
        <v>0</v>
      </c>
      <c r="CX20" s="198">
        <v>0</v>
      </c>
      <c r="CY20" s="198">
        <v>0</v>
      </c>
      <c r="CZ20" s="198">
        <v>0</v>
      </c>
      <c r="DA20" s="198">
        <v>0</v>
      </c>
      <c r="DB20" s="198">
        <v>0</v>
      </c>
      <c r="DC20" s="198">
        <v>0</v>
      </c>
      <c r="DD20" s="198">
        <v>0</v>
      </c>
      <c r="DE20" s="198">
        <v>0</v>
      </c>
      <c r="DF20" s="198">
        <v>0</v>
      </c>
      <c r="DG20" s="198">
        <v>0</v>
      </c>
      <c r="DH20" s="198">
        <v>0</v>
      </c>
      <c r="DI20" s="198">
        <v>2.1249999899999921</v>
      </c>
      <c r="DJ20" s="198">
        <v>2.8333333199999999</v>
      </c>
      <c r="DK20" s="198">
        <v>2.1249999900000001</v>
      </c>
      <c r="DL20" s="198">
        <v>1.41666666</v>
      </c>
      <c r="DM20" s="198">
        <v>1.41666666</v>
      </c>
      <c r="DN20" s="198">
        <v>0.70833332999999998</v>
      </c>
      <c r="DO20" s="198">
        <v>0</v>
      </c>
      <c r="DP20" s="198">
        <v>0</v>
      </c>
      <c r="DQ20" s="198">
        <v>0</v>
      </c>
      <c r="DR20" s="198">
        <v>0</v>
      </c>
      <c r="DS20" s="198">
        <v>0</v>
      </c>
      <c r="DT20" s="198">
        <v>0</v>
      </c>
      <c r="DU20" s="198">
        <v>0</v>
      </c>
      <c r="DV20" s="198">
        <v>0</v>
      </c>
      <c r="DW20" s="198">
        <v>0</v>
      </c>
      <c r="DX20" s="198">
        <v>0</v>
      </c>
      <c r="DY20" s="198">
        <v>0</v>
      </c>
      <c r="DZ20" s="198">
        <v>0</v>
      </c>
      <c r="EA20" s="198">
        <v>65</v>
      </c>
      <c r="EB20" s="198">
        <v>63</v>
      </c>
      <c r="EC20" s="198">
        <v>12.25</v>
      </c>
      <c r="ED20" s="198">
        <v>0</v>
      </c>
      <c r="EE20" s="198">
        <v>81</v>
      </c>
      <c r="EF20" s="198">
        <v>0</v>
      </c>
      <c r="EG20" s="198">
        <v>36.75</v>
      </c>
      <c r="EH20" s="198">
        <v>154.10108041000001</v>
      </c>
      <c r="EI20" s="199">
        <v>177.35651633000001</v>
      </c>
      <c r="EJ20" s="196"/>
      <c r="EK20" s="196"/>
      <c r="EL20" s="196"/>
      <c r="EM20" s="196"/>
      <c r="EN20" s="196"/>
      <c r="EO20" s="196"/>
      <c r="EP20" s="196"/>
      <c r="EQ20" s="196"/>
      <c r="ER20" s="196"/>
      <c r="ES20" s="196"/>
      <c r="ET20" s="196"/>
      <c r="EU20" s="196"/>
      <c r="EV20" s="196"/>
      <c r="EW20" s="196"/>
      <c r="EX20" s="196"/>
      <c r="EY20" s="196"/>
      <c r="EZ20" s="196"/>
      <c r="FA20" s="196"/>
      <c r="FB20" s="196"/>
      <c r="FC20" s="196"/>
      <c r="FD20" s="196"/>
      <c r="FE20" s="196"/>
      <c r="FF20" s="196"/>
      <c r="FG20" s="196"/>
      <c r="FH20" s="196"/>
      <c r="FI20" s="196"/>
      <c r="FJ20" s="196"/>
      <c r="FK20" s="196"/>
      <c r="FL20" s="196"/>
      <c r="FM20" s="196"/>
      <c r="FN20" s="196"/>
      <c r="FO20" s="196"/>
      <c r="FP20" s="196"/>
      <c r="FQ20" s="196"/>
      <c r="FR20" s="196"/>
      <c r="FS20" s="196"/>
      <c r="FT20" s="196"/>
      <c r="FU20" s="196"/>
      <c r="FV20" s="196"/>
      <c r="FW20" s="196"/>
      <c r="FX20" s="196"/>
      <c r="FY20" s="196"/>
      <c r="FZ20" s="196"/>
      <c r="GA20" s="196"/>
      <c r="GB20" s="196"/>
      <c r="GC20" s="196"/>
      <c r="GD20" s="196"/>
      <c r="GE20" s="196"/>
      <c r="GF20" s="196"/>
      <c r="GG20" s="196"/>
      <c r="GH20" s="196"/>
      <c r="GI20" s="196"/>
      <c r="GJ20" s="196"/>
      <c r="GK20" s="196"/>
      <c r="GL20" s="196"/>
      <c r="GM20" s="196"/>
      <c r="GN20" s="196"/>
      <c r="GO20" s="196"/>
      <c r="GP20" s="196"/>
      <c r="GQ20" s="196"/>
      <c r="GR20" s="196"/>
      <c r="GS20" s="196"/>
      <c r="GT20" s="196"/>
      <c r="GU20" s="196"/>
      <c r="GV20" s="196"/>
      <c r="GW20" s="196"/>
      <c r="GX20" s="196"/>
      <c r="GY20" s="196"/>
      <c r="GZ20" s="196"/>
      <c r="HA20" s="196"/>
      <c r="HB20" s="196"/>
      <c r="HC20" s="196"/>
      <c r="HD20" s="196"/>
      <c r="HE20" s="196"/>
      <c r="HF20" s="196"/>
      <c r="HG20" s="196"/>
      <c r="HH20" s="196"/>
      <c r="HI20" s="196"/>
      <c r="HJ20" s="196"/>
      <c r="HK20" s="196"/>
      <c r="HL20" s="196"/>
      <c r="HM20" s="196"/>
      <c r="HN20" s="196"/>
      <c r="HO20" s="196"/>
      <c r="HP20" s="196"/>
      <c r="HQ20" s="196"/>
      <c r="HR20" s="196"/>
      <c r="HS20" s="196"/>
      <c r="HT20" s="196"/>
      <c r="HU20" s="196"/>
      <c r="HV20" s="196"/>
      <c r="HW20" s="196"/>
      <c r="HX20" s="196"/>
      <c r="HY20" s="196"/>
      <c r="HZ20" s="196"/>
      <c r="IA20" s="196"/>
      <c r="IB20" s="196"/>
      <c r="IC20" s="196"/>
      <c r="ID20" s="196"/>
      <c r="IE20" s="196"/>
      <c r="IF20" s="196"/>
      <c r="IG20" s="196"/>
      <c r="IH20" s="196"/>
      <c r="II20" s="196"/>
      <c r="IJ20" s="196"/>
      <c r="IK20" s="196"/>
      <c r="IL20" s="196"/>
      <c r="IM20" s="196"/>
      <c r="IN20" s="196"/>
      <c r="IO20" s="196"/>
      <c r="IP20" s="196"/>
      <c r="IQ20" s="196"/>
      <c r="IR20" s="196"/>
      <c r="IS20" s="196"/>
      <c r="IT20" s="196"/>
      <c r="IU20" s="196"/>
      <c r="IV20" s="196"/>
      <c r="IW20" s="196"/>
      <c r="IX20" s="196"/>
      <c r="IY20" s="196"/>
      <c r="IZ20" s="196"/>
      <c r="JA20" s="196"/>
      <c r="JB20" s="196"/>
    </row>
    <row r="21" spans="1:262" s="181" customFormat="1" ht="24.75" customHeight="1" thickBot="1" x14ac:dyDescent="0.25">
      <c r="A21" s="196"/>
      <c r="B21" s="196"/>
      <c r="C21" s="200" t="s">
        <v>436</v>
      </c>
      <c r="D21" s="201">
        <v>43.418500000000002</v>
      </c>
      <c r="E21" s="201">
        <v>43.418500000000002</v>
      </c>
      <c r="F21" s="201">
        <v>43.418500000000002</v>
      </c>
      <c r="G21" s="201">
        <v>46.293204070000002</v>
      </c>
      <c r="H21" s="201">
        <v>46.293204070000002</v>
      </c>
      <c r="I21" s="201">
        <v>54.807140135169995</v>
      </c>
      <c r="J21" s="201">
        <v>60.391889578669996</v>
      </c>
      <c r="K21" s="201">
        <v>67.246282356229997</v>
      </c>
      <c r="L21" s="201">
        <v>67.246282356229997</v>
      </c>
      <c r="M21" s="201">
        <v>67.246282356229997</v>
      </c>
      <c r="N21" s="201">
        <v>69.583422773540008</v>
      </c>
      <c r="O21" s="201">
        <v>72.533030117290011</v>
      </c>
      <c r="P21" s="201">
        <v>80.807787869999999</v>
      </c>
      <c r="Q21" s="201">
        <v>80.807787869999999</v>
      </c>
      <c r="R21" s="201">
        <v>78.807787869999999</v>
      </c>
      <c r="S21" s="201">
        <v>79.003787869999996</v>
      </c>
      <c r="T21" s="201">
        <v>80.807787869999999</v>
      </c>
      <c r="U21" s="201">
        <v>80.807787869999999</v>
      </c>
      <c r="V21" s="201">
        <v>80.807787869999999</v>
      </c>
      <c r="W21" s="201">
        <v>80.807787869999999</v>
      </c>
      <c r="X21" s="201">
        <v>83.307787869999999</v>
      </c>
      <c r="Y21" s="201">
        <v>83.807787869999999</v>
      </c>
      <c r="Z21" s="201">
        <v>84.807787869999999</v>
      </c>
      <c r="AA21" s="201">
        <v>84.807787869999999</v>
      </c>
      <c r="AB21" s="201">
        <v>85.807787869999999</v>
      </c>
      <c r="AC21" s="201">
        <v>110.80778787</v>
      </c>
      <c r="AD21" s="201">
        <v>114.78778787</v>
      </c>
      <c r="AE21" s="201">
        <v>114.78778787</v>
      </c>
      <c r="AF21" s="201">
        <v>114.78778787</v>
      </c>
      <c r="AG21" s="201">
        <v>114.78778787</v>
      </c>
      <c r="AH21" s="201">
        <v>114.78778787</v>
      </c>
      <c r="AI21" s="201">
        <v>114.78778787</v>
      </c>
      <c r="AJ21" s="201">
        <v>114.78778787</v>
      </c>
      <c r="AK21" s="201">
        <v>114.78778787</v>
      </c>
      <c r="AL21" s="201">
        <v>114.78778787</v>
      </c>
      <c r="AM21" s="201">
        <v>117.74490185500001</v>
      </c>
      <c r="AN21" s="201">
        <v>117.74490185500001</v>
      </c>
      <c r="AO21" s="201">
        <v>117.74490185500001</v>
      </c>
      <c r="AP21" s="201">
        <v>117.74490185500001</v>
      </c>
      <c r="AQ21" s="201">
        <v>117.753296855</v>
      </c>
      <c r="AR21" s="201">
        <v>117.96301685500001</v>
      </c>
      <c r="AS21" s="201">
        <v>117.89564185500001</v>
      </c>
      <c r="AT21" s="201">
        <v>117.89564185500001</v>
      </c>
      <c r="AU21" s="201">
        <v>122.89564185500001</v>
      </c>
      <c r="AV21" s="201">
        <v>132.26704685500002</v>
      </c>
      <c r="AW21" s="201">
        <v>132.26704685500002</v>
      </c>
      <c r="AX21" s="201">
        <v>132.26704685500002</v>
      </c>
      <c r="AY21" s="201">
        <v>132.26704685500002</v>
      </c>
      <c r="AZ21" s="201">
        <v>132.26704685500002</v>
      </c>
      <c r="BA21" s="201">
        <v>132.26704685500002</v>
      </c>
      <c r="BB21" s="201">
        <v>132.26704685500002</v>
      </c>
      <c r="BC21" s="201">
        <v>132.26704685500002</v>
      </c>
      <c r="BD21" s="201">
        <v>135.23158287000001</v>
      </c>
      <c r="BE21" s="201">
        <v>143.23158287000001</v>
      </c>
      <c r="BF21" s="201">
        <v>143.23158287000001</v>
      </c>
      <c r="BG21" s="201">
        <v>143.23158287000001</v>
      </c>
      <c r="BH21" s="201">
        <v>150.97614411847999</v>
      </c>
      <c r="BI21" s="201">
        <v>158.71857671070001</v>
      </c>
      <c r="BJ21" s="201">
        <v>169.69057943710999</v>
      </c>
      <c r="BK21" s="201">
        <v>169.69057943710999</v>
      </c>
      <c r="BL21" s="201">
        <v>174.17870135256996</v>
      </c>
      <c r="BM21" s="201">
        <v>173.91464095065999</v>
      </c>
      <c r="BN21" s="201">
        <v>173.91464095065999</v>
      </c>
      <c r="BO21" s="201">
        <v>173.91464095065999</v>
      </c>
      <c r="BP21" s="201">
        <v>215.56464095065999</v>
      </c>
      <c r="BQ21" s="201">
        <v>215.56464095065999</v>
      </c>
      <c r="BR21" s="201">
        <v>215.56464095065999</v>
      </c>
      <c r="BS21" s="201">
        <v>215.56464095065999</v>
      </c>
      <c r="BT21" s="201">
        <v>215.56464095065999</v>
      </c>
      <c r="BU21" s="201">
        <v>215.56464095065999</v>
      </c>
      <c r="BV21" s="201">
        <v>215.56464095065999</v>
      </c>
      <c r="BW21" s="201">
        <v>215.56464095065999</v>
      </c>
      <c r="BX21" s="201">
        <v>215.56464095065999</v>
      </c>
      <c r="BY21" s="201">
        <v>215.56464095065999</v>
      </c>
      <c r="BZ21" s="201">
        <v>215.56464095065999</v>
      </c>
      <c r="CA21" s="201">
        <v>215.56464095065999</v>
      </c>
      <c r="CB21" s="201">
        <v>215.56464095065999</v>
      </c>
      <c r="CC21" s="201">
        <v>215.56464095065999</v>
      </c>
      <c r="CD21" s="201">
        <v>197.5101365514</v>
      </c>
      <c r="CE21" s="201">
        <v>197.5101365514</v>
      </c>
      <c r="CF21" s="201">
        <v>197.5101365514</v>
      </c>
      <c r="CG21" s="201">
        <v>197.5101365514</v>
      </c>
      <c r="CH21" s="201">
        <v>197.5101365514</v>
      </c>
      <c r="CI21" s="201">
        <v>197.5101365514</v>
      </c>
      <c r="CJ21" s="201">
        <v>197.5101365514</v>
      </c>
      <c r="CK21" s="201">
        <v>197.5101365514</v>
      </c>
      <c r="CL21" s="201">
        <v>197.5101365514</v>
      </c>
      <c r="CM21" s="201">
        <v>194.57763655140002</v>
      </c>
      <c r="CN21" s="201">
        <v>194.57763655140002</v>
      </c>
      <c r="CO21" s="201">
        <v>194.57763655140002</v>
      </c>
      <c r="CP21" s="201">
        <v>194.57763655140002</v>
      </c>
      <c r="CQ21" s="201">
        <v>194.57763654999999</v>
      </c>
      <c r="CR21" s="201">
        <v>194.57763654999999</v>
      </c>
      <c r="CS21" s="201">
        <v>194.57763654999999</v>
      </c>
      <c r="CT21" s="201">
        <v>194.57763654999999</v>
      </c>
      <c r="CU21" s="201">
        <v>194.57763654999999</v>
      </c>
      <c r="CV21" s="201">
        <v>194.57763654999999</v>
      </c>
      <c r="CW21" s="201">
        <v>194.57763654999999</v>
      </c>
      <c r="CX21" s="201">
        <v>194.57763654999999</v>
      </c>
      <c r="CY21" s="201">
        <v>194.57763654999999</v>
      </c>
      <c r="CZ21" s="201">
        <v>194.57763654999999</v>
      </c>
      <c r="DA21" s="201">
        <v>194.57763654999999</v>
      </c>
      <c r="DB21" s="201">
        <v>194.57763654999999</v>
      </c>
      <c r="DC21" s="201">
        <v>194.57763654999999</v>
      </c>
      <c r="DD21" s="201">
        <v>194.57763654999999</v>
      </c>
      <c r="DE21" s="201">
        <v>194.57763654999999</v>
      </c>
      <c r="DF21" s="201">
        <v>194.57763654999999</v>
      </c>
      <c r="DG21" s="201">
        <v>194.57763654999999</v>
      </c>
      <c r="DH21" s="201">
        <v>194.57763654999999</v>
      </c>
      <c r="DI21" s="201">
        <v>192.45263656</v>
      </c>
      <c r="DJ21" s="201">
        <v>189.61930323999999</v>
      </c>
      <c r="DK21" s="201">
        <v>187.49430325</v>
      </c>
      <c r="DL21" s="201">
        <v>186.07763659</v>
      </c>
      <c r="DM21" s="201">
        <v>184.66096992999999</v>
      </c>
      <c r="DN21" s="201">
        <v>198.20263660000001</v>
      </c>
      <c r="DO21" s="201">
        <v>198.20263660000001</v>
      </c>
      <c r="DP21" s="201">
        <v>198.20263660000001</v>
      </c>
      <c r="DQ21" s="201">
        <v>198.20263660000001</v>
      </c>
      <c r="DR21" s="201">
        <v>198.20263660000001</v>
      </c>
      <c r="DS21" s="201">
        <v>198.20263660000001</v>
      </c>
      <c r="DT21" s="201">
        <v>198.20263660000001</v>
      </c>
      <c r="DU21" s="201">
        <v>198.20263660000001</v>
      </c>
      <c r="DV21" s="201">
        <v>198.20263660000001</v>
      </c>
      <c r="DW21" s="201">
        <v>198.20263660000001</v>
      </c>
      <c r="DX21" s="201">
        <v>198.20263660000001</v>
      </c>
      <c r="DY21" s="201">
        <v>198.20263660000001</v>
      </c>
      <c r="DZ21" s="201">
        <v>467.17301706000001</v>
      </c>
      <c r="EA21" s="201">
        <v>477.17301706000001</v>
      </c>
      <c r="EB21" s="201">
        <v>491.67301706000001</v>
      </c>
      <c r="EC21" s="201">
        <v>467.17301706000001</v>
      </c>
      <c r="ED21" s="201">
        <v>467.17301706000001</v>
      </c>
      <c r="EE21" s="201">
        <v>467.17301706000001</v>
      </c>
      <c r="EF21" s="201">
        <v>467.17301706000001</v>
      </c>
      <c r="EG21" s="201">
        <v>467.17301706000001</v>
      </c>
      <c r="EH21" s="201">
        <v>484.99013665000007</v>
      </c>
      <c r="EI21" s="202">
        <v>446.83362032000002</v>
      </c>
      <c r="EJ21" s="196"/>
      <c r="EK21" s="196"/>
      <c r="EL21" s="196"/>
      <c r="EM21" s="196"/>
      <c r="EN21" s="196"/>
      <c r="EO21" s="196"/>
      <c r="EP21" s="196"/>
      <c r="EQ21" s="196"/>
      <c r="ER21" s="196"/>
      <c r="ES21" s="196"/>
      <c r="ET21" s="196"/>
      <c r="EU21" s="196"/>
      <c r="EV21" s="196"/>
      <c r="EW21" s="196"/>
      <c r="EX21" s="196"/>
      <c r="EY21" s="196"/>
      <c r="EZ21" s="196"/>
      <c r="FA21" s="196"/>
      <c r="FB21" s="196"/>
      <c r="FC21" s="196"/>
      <c r="FD21" s="196"/>
      <c r="FE21" s="196"/>
      <c r="FF21" s="196"/>
      <c r="FG21" s="196"/>
      <c r="FH21" s="196"/>
      <c r="FI21" s="196"/>
      <c r="FJ21" s="196"/>
      <c r="FK21" s="196"/>
      <c r="FL21" s="196"/>
      <c r="FM21" s="196"/>
      <c r="FN21" s="196"/>
      <c r="FO21" s="196"/>
      <c r="FP21" s="196"/>
      <c r="FQ21" s="196"/>
      <c r="FR21" s="196"/>
      <c r="FS21" s="196"/>
      <c r="FT21" s="196"/>
      <c r="FU21" s="196"/>
      <c r="FV21" s="196"/>
      <c r="FW21" s="196"/>
      <c r="FX21" s="196"/>
      <c r="FY21" s="196"/>
      <c r="FZ21" s="196"/>
      <c r="GA21" s="196"/>
      <c r="GB21" s="196"/>
      <c r="GC21" s="196"/>
      <c r="GD21" s="196"/>
      <c r="GE21" s="196"/>
      <c r="GF21" s="196"/>
      <c r="GG21" s="196"/>
      <c r="GH21" s="196"/>
      <c r="GI21" s="196"/>
      <c r="GJ21" s="196"/>
      <c r="GK21" s="196"/>
      <c r="GL21" s="196"/>
      <c r="GM21" s="196"/>
      <c r="GN21" s="196"/>
      <c r="GO21" s="196"/>
      <c r="GP21" s="196"/>
      <c r="GQ21" s="196"/>
      <c r="GR21" s="196"/>
      <c r="GS21" s="196"/>
      <c r="GT21" s="196"/>
      <c r="GU21" s="196"/>
      <c r="GV21" s="196"/>
      <c r="GW21" s="196"/>
      <c r="GX21" s="196"/>
      <c r="GY21" s="196"/>
      <c r="GZ21" s="196"/>
      <c r="HA21" s="196"/>
      <c r="HB21" s="196"/>
      <c r="HC21" s="196"/>
      <c r="HD21" s="196"/>
      <c r="HE21" s="196"/>
      <c r="HF21" s="196"/>
      <c r="HG21" s="196"/>
      <c r="HH21" s="196"/>
      <c r="HI21" s="196"/>
      <c r="HJ21" s="196"/>
      <c r="HK21" s="196"/>
      <c r="HL21" s="196"/>
      <c r="HM21" s="196"/>
      <c r="HN21" s="196"/>
      <c r="HO21" s="196"/>
      <c r="HP21" s="196"/>
      <c r="HQ21" s="196"/>
      <c r="HR21" s="196"/>
      <c r="HS21" s="196"/>
      <c r="HT21" s="196"/>
      <c r="HU21" s="196"/>
      <c r="HV21" s="196"/>
      <c r="HW21" s="196"/>
      <c r="HX21" s="196"/>
      <c r="HY21" s="196"/>
      <c r="HZ21" s="196"/>
      <c r="IA21" s="196"/>
      <c r="IB21" s="196"/>
      <c r="IC21" s="196"/>
      <c r="ID21" s="196"/>
      <c r="IE21" s="196"/>
      <c r="IF21" s="196"/>
      <c r="IG21" s="196"/>
      <c r="IH21" s="196"/>
      <c r="II21" s="196"/>
      <c r="IJ21" s="196"/>
      <c r="IK21" s="196"/>
      <c r="IL21" s="196"/>
      <c r="IM21" s="196"/>
      <c r="IN21" s="196"/>
      <c r="IO21" s="196"/>
      <c r="IP21" s="196"/>
      <c r="IQ21" s="196"/>
      <c r="IR21" s="196"/>
      <c r="IS21" s="196"/>
      <c r="IT21" s="196"/>
      <c r="IU21" s="196"/>
      <c r="IV21" s="196"/>
      <c r="IW21" s="196"/>
      <c r="IX21" s="196"/>
      <c r="IY21" s="196"/>
      <c r="IZ21" s="196"/>
      <c r="JA21" s="196"/>
      <c r="JB21" s="196"/>
    </row>
    <row r="22" spans="1:262" x14ac:dyDescent="0.2">
      <c r="C22" s="203" t="s">
        <v>437</v>
      </c>
      <c r="BJ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</row>
    <row r="23" spans="1:262" x14ac:dyDescent="0.2">
      <c r="C23" s="205" t="s">
        <v>444</v>
      </c>
      <c r="AD23" s="177"/>
      <c r="AM23" s="177"/>
      <c r="BO23" s="160"/>
    </row>
    <row r="24" spans="1:262" x14ac:dyDescent="0.2"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BO24" s="160"/>
    </row>
    <row r="25" spans="1:262" x14ac:dyDescent="0.2"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8"/>
      <c r="BP25" s="177"/>
      <c r="BQ25" s="177"/>
      <c r="BR25" s="177"/>
      <c r="BS25" s="177"/>
      <c r="BT25" s="177"/>
      <c r="BU25" s="177"/>
      <c r="CB25" s="177"/>
    </row>
    <row r="26" spans="1:262" x14ac:dyDescent="0.2">
      <c r="BO26" s="160"/>
    </row>
    <row r="27" spans="1:262" x14ac:dyDescent="0.2">
      <c r="BO27" s="160"/>
    </row>
    <row r="28" spans="1:262" x14ac:dyDescent="0.2">
      <c r="BO28" s="160"/>
    </row>
    <row r="29" spans="1:262" x14ac:dyDescent="0.2">
      <c r="BO29" s="160"/>
    </row>
    <row r="30" spans="1:262" x14ac:dyDescent="0.2">
      <c r="BO30" s="160"/>
    </row>
    <row r="31" spans="1:262" x14ac:dyDescent="0.2">
      <c r="BO31" s="160"/>
    </row>
    <row r="32" spans="1:262" x14ac:dyDescent="0.2">
      <c r="BO32" s="160"/>
    </row>
    <row r="33" spans="31:67" x14ac:dyDescent="0.2">
      <c r="BO33" s="160"/>
    </row>
    <row r="44" spans="31:67" x14ac:dyDescent="0.2">
      <c r="AE44" s="160"/>
    </row>
  </sheetData>
  <mergeCells count="1">
    <mergeCell ref="C5:H5"/>
  </mergeCells>
  <phoneticPr fontId="47" type="noConversion"/>
  <printOptions horizontalCentered="1"/>
  <pageMargins left="0.31496062992125984" right="0.31496062992125984" top="1.3385826771653544" bottom="0" header="0.31496062992125984" footer="0.31496062992125984"/>
  <pageSetup scale="1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10"/>
  <dimension ref="A1:P21"/>
  <sheetViews>
    <sheetView topLeftCell="B1" workbookViewId="0">
      <selection activeCell="F33" sqref="F33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26.28515625" customWidth="1"/>
    <col min="5" max="5" width="10.140625" customWidth="1"/>
    <col min="6" max="6" width="54.7109375" customWidth="1"/>
    <col min="7" max="7" width="20.140625" customWidth="1"/>
    <col min="8" max="10" width="17.28515625" customWidth="1"/>
    <col min="11" max="12" width="17.28515625" style="15" customWidth="1"/>
    <col min="13" max="13" width="34.7109375" style="15" customWidth="1"/>
    <col min="14" max="17" width="17.28515625" customWidth="1"/>
  </cols>
  <sheetData>
    <row r="1" spans="1:15" x14ac:dyDescent="0.25">
      <c r="A1" s="16"/>
      <c r="B1" s="16"/>
      <c r="C1" s="215" t="s">
        <v>9</v>
      </c>
      <c r="D1" s="215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27" t="s">
        <v>16</v>
      </c>
      <c r="L1" s="227"/>
      <c r="M1" s="19" t="s">
        <v>17</v>
      </c>
      <c r="N1" s="16"/>
      <c r="O1" s="16"/>
    </row>
    <row r="2" spans="1:15" x14ac:dyDescent="0.25">
      <c r="A2" s="16"/>
      <c r="B2" s="16"/>
      <c r="C2" s="217">
        <v>41641</v>
      </c>
      <c r="D2" s="217"/>
      <c r="E2" s="20">
        <v>34672</v>
      </c>
      <c r="F2" s="20" t="s">
        <v>281</v>
      </c>
      <c r="G2" s="20" t="s">
        <v>283</v>
      </c>
      <c r="H2" s="21" t="s">
        <v>284</v>
      </c>
      <c r="I2" s="22" t="s">
        <v>22</v>
      </c>
      <c r="J2" s="22" t="s">
        <v>22</v>
      </c>
      <c r="K2" s="226" t="s">
        <v>22</v>
      </c>
      <c r="L2" s="226"/>
      <c r="M2" s="23" t="s">
        <v>22</v>
      </c>
      <c r="N2" s="16"/>
      <c r="O2" s="16"/>
    </row>
    <row r="3" spans="1:15" x14ac:dyDescent="0.25">
      <c r="A3" s="16"/>
      <c r="B3" s="16"/>
      <c r="C3" s="24"/>
      <c r="D3" s="24"/>
      <c r="E3" s="20"/>
      <c r="F3" s="20"/>
      <c r="G3" s="20"/>
      <c r="H3" s="21"/>
      <c r="I3" s="22"/>
      <c r="J3" s="22"/>
      <c r="K3" s="23"/>
      <c r="L3" s="23"/>
      <c r="M3" s="23"/>
      <c r="N3" s="16"/>
      <c r="O3" s="16"/>
    </row>
    <row r="4" spans="1:15" ht="18" x14ac:dyDescent="0.25">
      <c r="A4" s="16"/>
      <c r="B4" s="16"/>
      <c r="C4" s="217">
        <v>41810</v>
      </c>
      <c r="D4" s="217"/>
      <c r="E4" s="20">
        <v>40476</v>
      </c>
      <c r="F4" s="20" t="s">
        <v>290</v>
      </c>
      <c r="G4" s="20" t="s">
        <v>283</v>
      </c>
      <c r="H4" s="21" t="s">
        <v>284</v>
      </c>
      <c r="I4" s="22" t="s">
        <v>22</v>
      </c>
      <c r="J4" s="22" t="s">
        <v>22</v>
      </c>
      <c r="K4" s="226">
        <v>3600000000</v>
      </c>
      <c r="L4" s="226"/>
      <c r="M4" s="23" t="s">
        <v>22</v>
      </c>
      <c r="N4" s="16"/>
      <c r="O4" s="16"/>
    </row>
    <row r="5" spans="1:15" ht="18" x14ac:dyDescent="0.25">
      <c r="A5" s="16"/>
      <c r="B5" s="16"/>
      <c r="C5" s="217">
        <v>41814</v>
      </c>
      <c r="D5" s="217"/>
      <c r="E5" s="20">
        <v>40524</v>
      </c>
      <c r="F5" s="20" t="s">
        <v>291</v>
      </c>
      <c r="G5" s="20" t="s">
        <v>283</v>
      </c>
      <c r="H5" s="21" t="s">
        <v>284</v>
      </c>
      <c r="I5" s="22" t="s">
        <v>22</v>
      </c>
      <c r="J5" s="22" t="s">
        <v>22</v>
      </c>
      <c r="K5" s="226" t="s">
        <v>22</v>
      </c>
      <c r="L5" s="226"/>
      <c r="M5" s="23">
        <v>1800000000</v>
      </c>
      <c r="N5" s="16"/>
      <c r="O5" s="16"/>
    </row>
    <row r="6" spans="1:15" ht="18" x14ac:dyDescent="0.25">
      <c r="A6" s="16"/>
      <c r="B6" s="16"/>
      <c r="C6" s="217">
        <v>41817</v>
      </c>
      <c r="D6" s="217"/>
      <c r="E6" s="20">
        <v>40680</v>
      </c>
      <c r="F6" s="20" t="s">
        <v>292</v>
      </c>
      <c r="G6" s="20" t="s">
        <v>283</v>
      </c>
      <c r="H6" s="21" t="s">
        <v>284</v>
      </c>
      <c r="I6" s="22" t="s">
        <v>22</v>
      </c>
      <c r="J6" s="22" t="s">
        <v>22</v>
      </c>
      <c r="K6" s="226" t="s">
        <v>22</v>
      </c>
      <c r="L6" s="226"/>
      <c r="M6" s="23">
        <v>1800000000</v>
      </c>
      <c r="N6" s="16"/>
      <c r="O6" s="16"/>
    </row>
    <row r="7" spans="1:15" x14ac:dyDescent="0.25">
      <c r="A7" s="16"/>
      <c r="B7" s="16"/>
      <c r="C7" s="24"/>
      <c r="D7" s="24"/>
      <c r="E7" s="20"/>
      <c r="F7" s="20"/>
      <c r="G7" s="20"/>
      <c r="H7" s="21"/>
      <c r="I7" s="22"/>
      <c r="J7" s="22"/>
      <c r="K7" s="23"/>
      <c r="L7" s="23"/>
      <c r="M7" s="23"/>
      <c r="N7" s="16"/>
      <c r="O7" s="16"/>
    </row>
    <row r="8" spans="1:15" ht="18" x14ac:dyDescent="0.25">
      <c r="A8" s="16"/>
      <c r="B8" s="16"/>
      <c r="C8" s="217">
        <v>41822</v>
      </c>
      <c r="D8" s="217"/>
      <c r="E8" s="20">
        <v>40898</v>
      </c>
      <c r="F8" s="20" t="s">
        <v>293</v>
      </c>
      <c r="G8" s="20" t="s">
        <v>283</v>
      </c>
      <c r="H8" s="21" t="s">
        <v>284</v>
      </c>
      <c r="I8" s="22" t="s">
        <v>22</v>
      </c>
      <c r="J8" s="22" t="s">
        <v>22</v>
      </c>
      <c r="K8" s="226">
        <v>3000000000</v>
      </c>
      <c r="L8" s="226"/>
      <c r="M8" s="23" t="s">
        <v>22</v>
      </c>
      <c r="N8" s="16"/>
      <c r="O8" s="16"/>
    </row>
    <row r="9" spans="1:15" ht="18" x14ac:dyDescent="0.25">
      <c r="A9" s="16"/>
      <c r="B9" s="16"/>
      <c r="C9" s="217">
        <v>41828</v>
      </c>
      <c r="D9" s="217"/>
      <c r="E9" s="20">
        <v>41053</v>
      </c>
      <c r="F9" s="20" t="s">
        <v>294</v>
      </c>
      <c r="G9" s="20" t="s">
        <v>283</v>
      </c>
      <c r="H9" s="21" t="s">
        <v>284</v>
      </c>
      <c r="I9" s="22" t="s">
        <v>22</v>
      </c>
      <c r="J9" s="22" t="s">
        <v>22</v>
      </c>
      <c r="K9" s="226" t="s">
        <v>22</v>
      </c>
      <c r="L9" s="226"/>
      <c r="M9" s="23">
        <v>3000000000</v>
      </c>
      <c r="N9" s="16"/>
      <c r="O9" s="16"/>
    </row>
    <row r="10" spans="1:15" ht="18" x14ac:dyDescent="0.25">
      <c r="A10" s="16"/>
      <c r="B10" s="16"/>
      <c r="C10" s="217">
        <v>41838</v>
      </c>
      <c r="D10" s="217"/>
      <c r="E10" s="20">
        <v>41464</v>
      </c>
      <c r="F10" s="20" t="s">
        <v>295</v>
      </c>
      <c r="G10" s="20" t="s">
        <v>283</v>
      </c>
      <c r="H10" s="21" t="s">
        <v>284</v>
      </c>
      <c r="I10" s="22" t="s">
        <v>22</v>
      </c>
      <c r="J10" s="22" t="s">
        <v>22</v>
      </c>
      <c r="K10" s="226">
        <v>1800000000</v>
      </c>
      <c r="L10" s="226"/>
      <c r="M10" s="23" t="s">
        <v>22</v>
      </c>
      <c r="N10" s="16"/>
      <c r="O10" s="16"/>
    </row>
    <row r="11" spans="1:15" ht="27" x14ac:dyDescent="0.25">
      <c r="A11" s="16"/>
      <c r="B11" s="16"/>
      <c r="C11" s="217">
        <v>41844</v>
      </c>
      <c r="D11" s="217"/>
      <c r="E11" s="20">
        <v>41668</v>
      </c>
      <c r="F11" s="20" t="s">
        <v>296</v>
      </c>
      <c r="G11" s="20" t="s">
        <v>283</v>
      </c>
      <c r="H11" s="21" t="s">
        <v>284</v>
      </c>
      <c r="I11" s="22" t="s">
        <v>22</v>
      </c>
      <c r="J11" s="22" t="s">
        <v>22</v>
      </c>
      <c r="K11" s="226" t="s">
        <v>22</v>
      </c>
      <c r="L11" s="226"/>
      <c r="M11" s="23">
        <v>1800000000</v>
      </c>
      <c r="N11" s="16"/>
      <c r="O11" s="16"/>
    </row>
    <row r="12" spans="1:15" x14ac:dyDescent="0.25">
      <c r="A12" s="16"/>
      <c r="B12" s="16"/>
      <c r="C12" s="24"/>
      <c r="D12" s="24"/>
      <c r="E12" s="20"/>
      <c r="F12" s="20"/>
      <c r="G12" s="20"/>
      <c r="H12" s="21"/>
      <c r="I12" s="22"/>
      <c r="J12" s="22"/>
      <c r="K12" s="23"/>
      <c r="L12" s="23"/>
      <c r="M12" s="23"/>
      <c r="N12" s="16"/>
      <c r="O12" s="16"/>
    </row>
    <row r="13" spans="1:15" ht="18" x14ac:dyDescent="0.25">
      <c r="A13" s="16"/>
      <c r="B13" s="16"/>
      <c r="C13" s="217">
        <v>41865</v>
      </c>
      <c r="D13" s="217"/>
      <c r="E13" s="20">
        <v>42473</v>
      </c>
      <c r="F13" s="20" t="s">
        <v>297</v>
      </c>
      <c r="G13" s="20" t="s">
        <v>283</v>
      </c>
      <c r="H13" s="21" t="s">
        <v>284</v>
      </c>
      <c r="I13" s="22" t="s">
        <v>22</v>
      </c>
      <c r="J13" s="22" t="s">
        <v>22</v>
      </c>
      <c r="K13" s="226">
        <v>7000000000</v>
      </c>
      <c r="L13" s="226"/>
      <c r="M13" s="23" t="s">
        <v>22</v>
      </c>
      <c r="N13" s="16"/>
      <c r="O13" s="16"/>
    </row>
    <row r="14" spans="1:15" ht="18" x14ac:dyDescent="0.25">
      <c r="A14" s="16"/>
      <c r="B14" s="16"/>
      <c r="C14" s="217">
        <v>41871</v>
      </c>
      <c r="D14" s="217"/>
      <c r="E14" s="20">
        <v>42595</v>
      </c>
      <c r="F14" s="20" t="s">
        <v>298</v>
      </c>
      <c r="G14" s="20" t="s">
        <v>283</v>
      </c>
      <c r="H14" s="21" t="s">
        <v>284</v>
      </c>
      <c r="I14" s="22" t="s">
        <v>22</v>
      </c>
      <c r="J14" s="22" t="s">
        <v>22</v>
      </c>
      <c r="K14" s="226" t="s">
        <v>22</v>
      </c>
      <c r="L14" s="226"/>
      <c r="M14" s="23">
        <v>7000000000</v>
      </c>
      <c r="N14" s="16"/>
      <c r="O14" s="16"/>
    </row>
    <row r="15" spans="1:15" x14ac:dyDescent="0.25">
      <c r="A15" s="16"/>
      <c r="B15" s="16"/>
      <c r="C15" s="24"/>
      <c r="D15" s="24"/>
      <c r="E15" s="20"/>
      <c r="F15" s="20"/>
      <c r="G15" s="20"/>
      <c r="H15" s="21"/>
      <c r="I15" s="22"/>
      <c r="J15" s="22"/>
      <c r="K15" s="23"/>
      <c r="L15" s="23"/>
      <c r="M15" s="23"/>
      <c r="N15" s="16"/>
      <c r="O15" s="16"/>
    </row>
    <row r="16" spans="1:15" x14ac:dyDescent="0.25">
      <c r="A16" s="16"/>
      <c r="B16" s="16"/>
      <c r="C16" s="16"/>
      <c r="D16" s="16"/>
      <c r="E16" s="16"/>
      <c r="F16" s="16"/>
      <c r="G16" s="16"/>
      <c r="H16" s="18" t="s">
        <v>277</v>
      </c>
      <c r="I16" s="25" t="s">
        <v>22</v>
      </c>
      <c r="J16" s="25" t="s">
        <v>22</v>
      </c>
      <c r="K16" s="228">
        <v>15400000000</v>
      </c>
      <c r="L16" s="228"/>
      <c r="M16" s="26">
        <v>15400000000</v>
      </c>
      <c r="N16" s="16"/>
      <c r="O16" s="16"/>
    </row>
    <row r="17" spans="1:16" x14ac:dyDescent="0.25">
      <c r="A17" s="16"/>
      <c r="B17" s="223" t="s">
        <v>278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9" t="s">
        <v>279</v>
      </c>
      <c r="M17" s="229"/>
      <c r="N17" s="16"/>
      <c r="O17" s="16"/>
    </row>
    <row r="18" spans="1:16" x14ac:dyDescent="0.25">
      <c r="A18" s="1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/>
      <c r="M18" s="28"/>
      <c r="N18" s="16"/>
      <c r="O18" s="16"/>
    </row>
    <row r="19" spans="1:16" x14ac:dyDescent="0.25">
      <c r="D19" s="30"/>
      <c r="E19" s="42">
        <v>41640</v>
      </c>
      <c r="F19" s="42">
        <v>41671</v>
      </c>
      <c r="G19" s="42">
        <v>41699</v>
      </c>
      <c r="H19" s="42">
        <v>41730</v>
      </c>
      <c r="I19" s="42">
        <v>41760</v>
      </c>
      <c r="J19" s="42">
        <v>41791</v>
      </c>
      <c r="K19" s="42">
        <v>41821</v>
      </c>
      <c r="L19" s="42">
        <v>41852</v>
      </c>
      <c r="M19" s="42">
        <v>41883</v>
      </c>
      <c r="N19" s="42">
        <v>41913</v>
      </c>
      <c r="O19" s="42">
        <v>41944</v>
      </c>
      <c r="P19" s="42">
        <v>41974</v>
      </c>
    </row>
    <row r="20" spans="1:16" x14ac:dyDescent="0.25">
      <c r="D20" s="32" t="s">
        <v>7</v>
      </c>
      <c r="E20" s="33"/>
      <c r="F20" s="41"/>
      <c r="G20" s="33"/>
      <c r="H20" s="33"/>
      <c r="I20" s="33"/>
      <c r="J20" s="35">
        <f>+K4</f>
        <v>3600000000</v>
      </c>
      <c r="K20" s="35">
        <f>+K8+K10</f>
        <v>4800000000</v>
      </c>
      <c r="L20" s="35">
        <f>+K13</f>
        <v>7000000000</v>
      </c>
      <c r="M20" s="41"/>
      <c r="N20" s="33"/>
      <c r="O20" s="33"/>
      <c r="P20" s="41" t="str">
        <f>+K11</f>
        <v>0,00</v>
      </c>
    </row>
    <row r="21" spans="1:16" x14ac:dyDescent="0.25">
      <c r="D21" s="34" t="s">
        <v>1</v>
      </c>
      <c r="E21" s="33"/>
      <c r="F21" s="41"/>
      <c r="G21" s="33"/>
      <c r="H21" s="33"/>
      <c r="I21" s="35"/>
      <c r="J21" s="35">
        <f>+M5+M6</f>
        <v>3600000000</v>
      </c>
      <c r="K21" s="35">
        <f>+M9+M11</f>
        <v>4800000000</v>
      </c>
      <c r="L21" s="35">
        <f>+M14</f>
        <v>7000000000</v>
      </c>
      <c r="M21" s="35"/>
      <c r="N21" s="35"/>
      <c r="O21" s="35"/>
      <c r="P21" s="35" t="str">
        <f>+M13</f>
        <v>0,00</v>
      </c>
    </row>
  </sheetData>
  <mergeCells count="25">
    <mergeCell ref="B17:K17"/>
    <mergeCell ref="L17:M17"/>
    <mergeCell ref="C9:D9"/>
    <mergeCell ref="K9:L9"/>
    <mergeCell ref="C10:D10"/>
    <mergeCell ref="K10:L10"/>
    <mergeCell ref="C11:D11"/>
    <mergeCell ref="K11:L11"/>
    <mergeCell ref="C13:D13"/>
    <mergeCell ref="K13:L13"/>
    <mergeCell ref="C14:D14"/>
    <mergeCell ref="K14:L14"/>
    <mergeCell ref="K16:L16"/>
    <mergeCell ref="C5:D5"/>
    <mergeCell ref="K5:L5"/>
    <mergeCell ref="C6:D6"/>
    <mergeCell ref="K6:L6"/>
    <mergeCell ref="C8:D8"/>
    <mergeCell ref="K8:L8"/>
    <mergeCell ref="C1:D1"/>
    <mergeCell ref="K1:L1"/>
    <mergeCell ref="C2:D2"/>
    <mergeCell ref="K2:L2"/>
    <mergeCell ref="C4:D4"/>
    <mergeCell ref="K4:L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1"/>
  <dimension ref="A1:P16"/>
  <sheetViews>
    <sheetView topLeftCell="B1" workbookViewId="0">
      <selection activeCell="I25" sqref="I25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30.7109375" customWidth="1"/>
    <col min="5" max="5" width="27.28515625" customWidth="1"/>
    <col min="6" max="6" width="54.28515625" customWidth="1"/>
    <col min="7" max="7" width="48.42578125" customWidth="1"/>
    <col min="8" max="8" width="7.5703125" customWidth="1"/>
    <col min="9" max="10" width="15.140625" customWidth="1"/>
    <col min="11" max="13" width="20" style="15" customWidth="1"/>
    <col min="14" max="18" width="20" customWidth="1"/>
  </cols>
  <sheetData>
    <row r="1" spans="1:16" x14ac:dyDescent="0.25">
      <c r="A1" s="16"/>
      <c r="B1" s="16"/>
      <c r="C1" s="215" t="s">
        <v>9</v>
      </c>
      <c r="D1" s="215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27" t="s">
        <v>16</v>
      </c>
      <c r="L1" s="227"/>
      <c r="M1" s="19" t="s">
        <v>17</v>
      </c>
      <c r="N1" s="16"/>
      <c r="O1" s="16"/>
    </row>
    <row r="2" spans="1:16" ht="18" x14ac:dyDescent="0.25">
      <c r="A2" s="16"/>
      <c r="B2" s="16"/>
      <c r="C2" s="217">
        <v>41206</v>
      </c>
      <c r="D2" s="217"/>
      <c r="E2" s="20">
        <v>19708</v>
      </c>
      <c r="F2" s="20" t="s">
        <v>299</v>
      </c>
      <c r="G2" s="20" t="s">
        <v>300</v>
      </c>
      <c r="H2" s="21" t="s">
        <v>284</v>
      </c>
      <c r="I2" s="22" t="s">
        <v>22</v>
      </c>
      <c r="J2" s="22" t="s">
        <v>22</v>
      </c>
      <c r="K2" s="226">
        <v>573130523.5</v>
      </c>
      <c r="L2" s="226"/>
      <c r="M2" s="23" t="s">
        <v>22</v>
      </c>
      <c r="N2" s="16"/>
      <c r="O2" s="16"/>
    </row>
    <row r="3" spans="1:16" ht="18" x14ac:dyDescent="0.25">
      <c r="A3" s="16"/>
      <c r="B3" s="16"/>
      <c r="C3" s="217">
        <v>41208</v>
      </c>
      <c r="D3" s="217"/>
      <c r="E3" s="20">
        <v>19798</v>
      </c>
      <c r="F3" s="20" t="s">
        <v>301</v>
      </c>
      <c r="G3" s="20" t="s">
        <v>300</v>
      </c>
      <c r="H3" s="21" t="s">
        <v>284</v>
      </c>
      <c r="I3" s="22" t="s">
        <v>22</v>
      </c>
      <c r="J3" s="22" t="s">
        <v>22</v>
      </c>
      <c r="K3" s="226">
        <v>61169930.609999999</v>
      </c>
      <c r="L3" s="226"/>
      <c r="M3" s="23" t="s">
        <v>22</v>
      </c>
      <c r="N3" s="16"/>
      <c r="O3" s="16"/>
    </row>
    <row r="4" spans="1:16" ht="18" x14ac:dyDescent="0.25">
      <c r="A4" s="16"/>
      <c r="B4" s="16"/>
      <c r="C4" s="217">
        <v>41211</v>
      </c>
      <c r="D4" s="217"/>
      <c r="E4" s="20">
        <v>19838</v>
      </c>
      <c r="F4" s="20" t="s">
        <v>302</v>
      </c>
      <c r="G4" s="20" t="s">
        <v>300</v>
      </c>
      <c r="H4" s="21" t="s">
        <v>284</v>
      </c>
      <c r="I4" s="22" t="s">
        <v>22</v>
      </c>
      <c r="J4" s="22" t="s">
        <v>22</v>
      </c>
      <c r="K4" s="226">
        <v>1548183863.75</v>
      </c>
      <c r="L4" s="226"/>
      <c r="M4" s="23" t="s">
        <v>22</v>
      </c>
      <c r="N4" s="16"/>
      <c r="O4" s="16"/>
    </row>
    <row r="5" spans="1:16" ht="18" x14ac:dyDescent="0.25">
      <c r="A5" s="16"/>
      <c r="B5" s="16"/>
      <c r="C5" s="217">
        <v>41212</v>
      </c>
      <c r="D5" s="217"/>
      <c r="E5" s="20">
        <v>19875</v>
      </c>
      <c r="F5" s="20" t="s">
        <v>303</v>
      </c>
      <c r="G5" s="20" t="s">
        <v>300</v>
      </c>
      <c r="H5" s="21" t="s">
        <v>284</v>
      </c>
      <c r="I5" s="22" t="s">
        <v>22</v>
      </c>
      <c r="J5" s="22" t="s">
        <v>22</v>
      </c>
      <c r="K5" s="226">
        <v>1208720626</v>
      </c>
      <c r="L5" s="226"/>
      <c r="M5" s="23" t="s">
        <v>22</v>
      </c>
      <c r="N5" s="16"/>
      <c r="O5" s="16"/>
    </row>
    <row r="6" spans="1:16" x14ac:dyDescent="0.25">
      <c r="A6" s="16"/>
      <c r="B6" s="16"/>
      <c r="C6" s="24"/>
      <c r="D6" s="24"/>
      <c r="E6" s="20"/>
      <c r="F6" s="20"/>
      <c r="G6" s="20"/>
      <c r="H6" s="21"/>
      <c r="I6" s="22"/>
      <c r="J6" s="22"/>
      <c r="K6" s="23"/>
      <c r="L6" s="23"/>
      <c r="M6" s="23"/>
      <c r="N6" s="16"/>
      <c r="O6" s="16"/>
    </row>
    <row r="7" spans="1:16" ht="18" x14ac:dyDescent="0.25">
      <c r="A7" s="16"/>
      <c r="B7" s="16"/>
      <c r="C7" s="217">
        <v>41225</v>
      </c>
      <c r="D7" s="217"/>
      <c r="E7" s="20">
        <v>20317</v>
      </c>
      <c r="F7" s="20" t="s">
        <v>301</v>
      </c>
      <c r="G7" s="20" t="s">
        <v>300</v>
      </c>
      <c r="H7" s="21" t="s">
        <v>284</v>
      </c>
      <c r="I7" s="22" t="s">
        <v>22</v>
      </c>
      <c r="J7" s="22" t="s">
        <v>22</v>
      </c>
      <c r="K7" s="226">
        <v>137594863</v>
      </c>
      <c r="L7" s="226"/>
      <c r="M7" s="23" t="s">
        <v>22</v>
      </c>
      <c r="N7" s="16"/>
      <c r="O7" s="16"/>
    </row>
    <row r="8" spans="1:16" ht="18" x14ac:dyDescent="0.25">
      <c r="A8" s="16"/>
      <c r="B8" s="16"/>
      <c r="C8" s="217">
        <v>41226</v>
      </c>
      <c r="D8" s="217"/>
      <c r="E8" s="20">
        <v>20374</v>
      </c>
      <c r="F8" s="20" t="s">
        <v>301</v>
      </c>
      <c r="G8" s="20" t="s">
        <v>300</v>
      </c>
      <c r="H8" s="21" t="s">
        <v>284</v>
      </c>
      <c r="I8" s="22" t="s">
        <v>22</v>
      </c>
      <c r="J8" s="22" t="s">
        <v>22</v>
      </c>
      <c r="K8" s="226">
        <v>170228599.12</v>
      </c>
      <c r="L8" s="226"/>
      <c r="M8" s="23" t="s">
        <v>22</v>
      </c>
      <c r="N8" s="16"/>
      <c r="O8" s="16"/>
    </row>
    <row r="9" spans="1:16" ht="18" x14ac:dyDescent="0.25">
      <c r="A9" s="16"/>
      <c r="B9" s="16"/>
      <c r="C9" s="217">
        <v>41227</v>
      </c>
      <c r="D9" s="217"/>
      <c r="E9" s="20">
        <v>20412</v>
      </c>
      <c r="F9" s="20" t="s">
        <v>301</v>
      </c>
      <c r="G9" s="20" t="s">
        <v>300</v>
      </c>
      <c r="H9" s="21" t="s">
        <v>284</v>
      </c>
      <c r="I9" s="22" t="s">
        <v>22</v>
      </c>
      <c r="J9" s="22" t="s">
        <v>22</v>
      </c>
      <c r="K9" s="226">
        <v>106948000</v>
      </c>
      <c r="L9" s="226"/>
      <c r="M9" s="23" t="s">
        <v>22</v>
      </c>
      <c r="N9" s="16"/>
      <c r="O9" s="16"/>
    </row>
    <row r="10" spans="1:16" ht="18" x14ac:dyDescent="0.25">
      <c r="A10" s="16"/>
      <c r="B10" s="16"/>
      <c r="C10" s="217">
        <v>41239</v>
      </c>
      <c r="D10" s="217"/>
      <c r="E10" s="20">
        <v>20732</v>
      </c>
      <c r="F10" s="20" t="s">
        <v>301</v>
      </c>
      <c r="G10" s="20" t="s">
        <v>300</v>
      </c>
      <c r="H10" s="21" t="s">
        <v>284</v>
      </c>
      <c r="I10" s="22" t="s">
        <v>22</v>
      </c>
      <c r="J10" s="22" t="s">
        <v>22</v>
      </c>
      <c r="K10" s="226">
        <v>194023594.02000001</v>
      </c>
      <c r="L10" s="226"/>
      <c r="M10" s="23" t="s">
        <v>22</v>
      </c>
      <c r="N10" s="16"/>
      <c r="O10" s="16"/>
    </row>
    <row r="11" spans="1:16" x14ac:dyDescent="0.25">
      <c r="A11" s="16"/>
      <c r="B11" s="16"/>
      <c r="C11" s="16"/>
      <c r="D11" s="16"/>
      <c r="E11" s="16"/>
      <c r="F11" s="16"/>
      <c r="G11" s="16"/>
      <c r="H11" s="18" t="s">
        <v>277</v>
      </c>
      <c r="I11" s="25" t="s">
        <v>22</v>
      </c>
      <c r="J11" s="25" t="s">
        <v>22</v>
      </c>
      <c r="K11" s="228">
        <v>4000000000</v>
      </c>
      <c r="L11" s="228"/>
      <c r="M11" s="26" t="s">
        <v>22</v>
      </c>
      <c r="N11" s="16"/>
      <c r="O11" s="16"/>
    </row>
    <row r="12" spans="1:16" x14ac:dyDescent="0.25">
      <c r="A12" s="16"/>
      <c r="B12" s="223" t="s">
        <v>278</v>
      </c>
      <c r="C12" s="223"/>
      <c r="D12" s="223"/>
      <c r="E12" s="223"/>
      <c r="F12" s="223"/>
      <c r="G12" s="223"/>
      <c r="H12" s="223"/>
      <c r="I12" s="223"/>
      <c r="J12" s="223"/>
      <c r="K12" s="223"/>
      <c r="L12" s="229" t="s">
        <v>279</v>
      </c>
      <c r="M12" s="229"/>
      <c r="N12" s="16"/>
      <c r="O12" s="16"/>
    </row>
    <row r="14" spans="1:16" x14ac:dyDescent="0.25">
      <c r="D14" s="30"/>
      <c r="E14" s="31">
        <v>40909</v>
      </c>
      <c r="F14" s="31"/>
      <c r="G14" s="31">
        <v>40969</v>
      </c>
      <c r="H14" s="31">
        <v>41000</v>
      </c>
      <c r="I14" s="31">
        <v>41030</v>
      </c>
      <c r="J14" s="31">
        <v>41061</v>
      </c>
      <c r="K14" s="31">
        <v>41091</v>
      </c>
      <c r="L14" s="31">
        <v>41122</v>
      </c>
      <c r="M14" s="31">
        <v>41153</v>
      </c>
      <c r="N14" s="31">
        <v>41183</v>
      </c>
      <c r="O14" s="31">
        <v>41214</v>
      </c>
      <c r="P14" s="31">
        <v>41244</v>
      </c>
    </row>
    <row r="15" spans="1:16" x14ac:dyDescent="0.25">
      <c r="D15" s="32" t="s">
        <v>7</v>
      </c>
      <c r="E15" s="33"/>
      <c r="F15" s="41"/>
      <c r="G15" s="33"/>
      <c r="H15" s="33"/>
      <c r="I15" s="33"/>
      <c r="J15" s="35"/>
      <c r="K15" s="35"/>
      <c r="L15" s="35"/>
      <c r="M15" s="41"/>
      <c r="N15" s="41">
        <f>+K2+K3+K4+K5</f>
        <v>3391204943.8600001</v>
      </c>
      <c r="O15" s="41">
        <f>+K7+K8+K9+K10</f>
        <v>608795056.13999999</v>
      </c>
      <c r="P15" s="41"/>
    </row>
    <row r="16" spans="1:16" x14ac:dyDescent="0.25">
      <c r="D16" s="34" t="s">
        <v>1</v>
      </c>
      <c r="E16" s="33"/>
      <c r="F16" s="41"/>
      <c r="G16" s="33"/>
      <c r="H16" s="33"/>
      <c r="I16" s="35"/>
      <c r="J16" s="35"/>
      <c r="K16" s="35"/>
      <c r="L16" s="35"/>
      <c r="M16" s="35"/>
      <c r="N16" s="35"/>
      <c r="O16" s="35"/>
      <c r="P16" s="35"/>
    </row>
  </sheetData>
  <mergeCells count="21">
    <mergeCell ref="K11:L11"/>
    <mergeCell ref="B12:K12"/>
    <mergeCell ref="L12:M12"/>
    <mergeCell ref="C8:D8"/>
    <mergeCell ref="K8:L8"/>
    <mergeCell ref="C9:D9"/>
    <mergeCell ref="K9:L9"/>
    <mergeCell ref="C10:D10"/>
    <mergeCell ref="K10:L10"/>
    <mergeCell ref="C4:D4"/>
    <mergeCell ref="K4:L4"/>
    <mergeCell ref="C5:D5"/>
    <mergeCell ref="K5:L5"/>
    <mergeCell ref="C7:D7"/>
    <mergeCell ref="K7:L7"/>
    <mergeCell ref="C1:D1"/>
    <mergeCell ref="K1:L1"/>
    <mergeCell ref="C2:D2"/>
    <mergeCell ref="K2:L2"/>
    <mergeCell ref="C3:D3"/>
    <mergeCell ref="K3:L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2"/>
  <dimension ref="A1:P88"/>
  <sheetViews>
    <sheetView topLeftCell="H67" workbookViewId="0">
      <selection activeCell="M41" sqref="M41"/>
    </sheetView>
  </sheetViews>
  <sheetFormatPr defaultRowHeight="15" x14ac:dyDescent="0.25"/>
  <cols>
    <col min="1" max="2" width="30.85546875" hidden="1" customWidth="1"/>
    <col min="3" max="3" width="30.85546875" customWidth="1"/>
    <col min="4" max="4" width="7.85546875" customWidth="1"/>
    <col min="5" max="5" width="5.42578125" customWidth="1"/>
    <col min="6" max="6" width="88.140625" customWidth="1"/>
    <col min="7" max="7" width="47.140625" customWidth="1"/>
    <col min="8" max="8" width="10.5703125" customWidth="1"/>
    <col min="9" max="9" width="17.140625" customWidth="1"/>
    <col min="10" max="10" width="18.5703125" customWidth="1"/>
    <col min="11" max="11" width="21.7109375" style="52" customWidth="1"/>
    <col min="12" max="12" width="30.85546875" style="53" customWidth="1"/>
    <col min="13" max="13" width="30.85546875" style="52" customWidth="1"/>
    <col min="14" max="256" width="30.85546875" customWidth="1"/>
  </cols>
  <sheetData>
    <row r="1" spans="1:15" ht="27" x14ac:dyDescent="0.25">
      <c r="A1" s="16"/>
      <c r="B1" s="16"/>
      <c r="C1" s="17" t="s">
        <v>9</v>
      </c>
      <c r="D1" s="17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43" t="s">
        <v>16</v>
      </c>
      <c r="L1" s="43"/>
      <c r="M1" s="43" t="s">
        <v>17</v>
      </c>
      <c r="N1" s="16"/>
      <c r="O1" s="16"/>
    </row>
    <row r="2" spans="1:15" x14ac:dyDescent="0.25">
      <c r="A2" s="16"/>
      <c r="B2" s="16"/>
      <c r="C2" s="24">
        <v>41276</v>
      </c>
      <c r="D2" s="24"/>
      <c r="E2" s="20">
        <v>22074</v>
      </c>
      <c r="F2" s="20" t="s">
        <v>280</v>
      </c>
      <c r="G2" s="20" t="s">
        <v>300</v>
      </c>
      <c r="H2" s="21" t="s">
        <v>284</v>
      </c>
      <c r="I2" s="22" t="s">
        <v>22</v>
      </c>
      <c r="J2" s="22" t="s">
        <v>22</v>
      </c>
      <c r="K2" s="44">
        <v>4000000000</v>
      </c>
      <c r="L2" s="44"/>
      <c r="M2" s="44" t="s">
        <v>22</v>
      </c>
      <c r="N2" s="16"/>
      <c r="O2" s="16"/>
    </row>
    <row r="3" spans="1:15" x14ac:dyDescent="0.25">
      <c r="A3" s="16"/>
      <c r="B3" s="16"/>
      <c r="C3" s="24"/>
      <c r="D3" s="24"/>
      <c r="E3" s="20"/>
      <c r="F3" s="20"/>
      <c r="G3" s="20"/>
      <c r="H3" s="21"/>
      <c r="I3" s="22"/>
      <c r="J3" s="22"/>
      <c r="K3" s="45"/>
      <c r="L3" s="46"/>
      <c r="M3" s="45"/>
      <c r="N3" s="16"/>
      <c r="O3" s="16"/>
    </row>
    <row r="4" spans="1:15" ht="18" x14ac:dyDescent="0.25">
      <c r="A4" s="16"/>
      <c r="B4" s="16"/>
      <c r="C4" s="24">
        <v>41374</v>
      </c>
      <c r="D4" s="24"/>
      <c r="E4" s="20">
        <v>25333</v>
      </c>
      <c r="F4" s="20" t="s">
        <v>304</v>
      </c>
      <c r="G4" s="20" t="s">
        <v>305</v>
      </c>
      <c r="H4" s="21" t="s">
        <v>284</v>
      </c>
      <c r="I4" s="22" t="s">
        <v>22</v>
      </c>
      <c r="J4" s="22" t="s">
        <v>22</v>
      </c>
      <c r="K4" s="45">
        <v>4000000000</v>
      </c>
      <c r="L4" s="45"/>
      <c r="M4" s="45" t="s">
        <v>22</v>
      </c>
      <c r="N4" s="16"/>
      <c r="O4" s="16"/>
    </row>
    <row r="5" spans="1:15" x14ac:dyDescent="0.25">
      <c r="A5" s="16"/>
      <c r="B5" s="16"/>
      <c r="C5" s="24">
        <v>41374</v>
      </c>
      <c r="D5" s="24"/>
      <c r="E5" s="20">
        <v>25334</v>
      </c>
      <c r="F5" s="20" t="s">
        <v>306</v>
      </c>
      <c r="G5" s="20" t="s">
        <v>300</v>
      </c>
      <c r="H5" s="21" t="s">
        <v>284</v>
      </c>
      <c r="I5" s="22" t="s">
        <v>22</v>
      </c>
      <c r="J5" s="22" t="s">
        <v>22</v>
      </c>
      <c r="K5" s="45" t="s">
        <v>22</v>
      </c>
      <c r="L5" s="45"/>
      <c r="M5" s="45">
        <v>4000000000</v>
      </c>
      <c r="N5" s="16"/>
      <c r="O5" s="16"/>
    </row>
    <row r="6" spans="1:15" ht="18" x14ac:dyDescent="0.25">
      <c r="A6" s="16"/>
      <c r="B6" s="16"/>
      <c r="C6" s="24">
        <v>41374</v>
      </c>
      <c r="D6" s="24"/>
      <c r="E6" s="20">
        <v>25335</v>
      </c>
      <c r="F6" s="20" t="s">
        <v>304</v>
      </c>
      <c r="G6" s="20" t="s">
        <v>305</v>
      </c>
      <c r="H6" s="21" t="s">
        <v>284</v>
      </c>
      <c r="I6" s="22" t="s">
        <v>22</v>
      </c>
      <c r="J6" s="22" t="s">
        <v>22</v>
      </c>
      <c r="K6" s="45">
        <v>17111111.109999999</v>
      </c>
      <c r="L6" s="45"/>
      <c r="M6" s="45" t="s">
        <v>22</v>
      </c>
      <c r="N6" s="16"/>
      <c r="O6" s="16"/>
    </row>
    <row r="7" spans="1:15" ht="18" x14ac:dyDescent="0.25">
      <c r="A7" s="16"/>
      <c r="B7" s="16"/>
      <c r="C7" s="24">
        <v>41374</v>
      </c>
      <c r="D7" s="24"/>
      <c r="E7" s="20">
        <v>25337</v>
      </c>
      <c r="F7" s="20" t="s">
        <v>304</v>
      </c>
      <c r="G7" s="20" t="s">
        <v>305</v>
      </c>
      <c r="H7" s="21" t="s">
        <v>284</v>
      </c>
      <c r="I7" s="22" t="s">
        <v>22</v>
      </c>
      <c r="J7" s="22" t="s">
        <v>22</v>
      </c>
      <c r="K7" s="45">
        <v>80000000</v>
      </c>
      <c r="L7" s="45"/>
      <c r="M7" s="45" t="s">
        <v>22</v>
      </c>
      <c r="N7" s="16"/>
      <c r="O7" s="16"/>
    </row>
    <row r="8" spans="1:15" ht="18" x14ac:dyDescent="0.25">
      <c r="A8" s="16"/>
      <c r="B8" s="16"/>
      <c r="C8" s="24">
        <v>41374</v>
      </c>
      <c r="D8" s="24"/>
      <c r="E8" s="20">
        <v>25339</v>
      </c>
      <c r="F8" s="20" t="s">
        <v>304</v>
      </c>
      <c r="G8" s="20" t="s">
        <v>305</v>
      </c>
      <c r="H8" s="21" t="s">
        <v>284</v>
      </c>
      <c r="I8" s="22" t="s">
        <v>22</v>
      </c>
      <c r="J8" s="22" t="s">
        <v>22</v>
      </c>
      <c r="K8" s="44">
        <v>1373695409.75</v>
      </c>
      <c r="L8" s="44"/>
      <c r="M8" s="44" t="s">
        <v>22</v>
      </c>
      <c r="N8" s="16"/>
      <c r="O8" s="16"/>
    </row>
    <row r="9" spans="1:15" ht="18" x14ac:dyDescent="0.25">
      <c r="A9" s="16"/>
      <c r="B9" s="16"/>
      <c r="C9" s="24">
        <v>41374</v>
      </c>
      <c r="D9" s="24"/>
      <c r="E9" s="20">
        <v>25340</v>
      </c>
      <c r="F9" s="20" t="s">
        <v>304</v>
      </c>
      <c r="G9" s="20" t="s">
        <v>305</v>
      </c>
      <c r="H9" s="21" t="s">
        <v>284</v>
      </c>
      <c r="I9" s="22" t="s">
        <v>22</v>
      </c>
      <c r="J9" s="22" t="s">
        <v>22</v>
      </c>
      <c r="K9" s="44">
        <v>353075000</v>
      </c>
      <c r="L9" s="44"/>
      <c r="M9" s="44" t="s">
        <v>22</v>
      </c>
      <c r="N9" s="16"/>
      <c r="O9" s="16"/>
    </row>
    <row r="10" spans="1:15" ht="18" x14ac:dyDescent="0.25">
      <c r="A10" s="16"/>
      <c r="B10" s="16"/>
      <c r="C10" s="24">
        <v>41383</v>
      </c>
      <c r="D10" s="24"/>
      <c r="E10" s="20">
        <v>25641</v>
      </c>
      <c r="F10" s="20" t="s">
        <v>307</v>
      </c>
      <c r="G10" s="20" t="s">
        <v>305</v>
      </c>
      <c r="H10" s="21" t="s">
        <v>284</v>
      </c>
      <c r="I10" s="22" t="s">
        <v>22</v>
      </c>
      <c r="J10" s="22" t="s">
        <v>22</v>
      </c>
      <c r="K10" s="44">
        <v>263294240</v>
      </c>
      <c r="L10" s="44"/>
      <c r="M10" s="44" t="s">
        <v>22</v>
      </c>
      <c r="N10" s="16"/>
      <c r="O10" s="16"/>
    </row>
    <row r="11" spans="1:15" ht="18" x14ac:dyDescent="0.25">
      <c r="A11" s="16"/>
      <c r="B11" s="16"/>
      <c r="C11" s="24">
        <v>41386</v>
      </c>
      <c r="D11" s="24"/>
      <c r="E11" s="20">
        <v>25660</v>
      </c>
      <c r="F11" s="20" t="s">
        <v>308</v>
      </c>
      <c r="G11" s="20" t="s">
        <v>305</v>
      </c>
      <c r="H11" s="21" t="s">
        <v>284</v>
      </c>
      <c r="I11" s="22" t="s">
        <v>22</v>
      </c>
      <c r="J11" s="22" t="s">
        <v>22</v>
      </c>
      <c r="K11" s="44">
        <v>700000000</v>
      </c>
      <c r="L11" s="44"/>
      <c r="M11" s="44" t="s">
        <v>22</v>
      </c>
      <c r="N11" s="16"/>
      <c r="O11" s="16"/>
    </row>
    <row r="12" spans="1:15" ht="18" x14ac:dyDescent="0.25">
      <c r="A12" s="16"/>
      <c r="B12" s="16"/>
      <c r="C12" s="24">
        <v>41386</v>
      </c>
      <c r="D12" s="24"/>
      <c r="E12" s="20">
        <v>25702</v>
      </c>
      <c r="F12" s="20" t="s">
        <v>307</v>
      </c>
      <c r="G12" s="20" t="s">
        <v>305</v>
      </c>
      <c r="H12" s="21" t="s">
        <v>284</v>
      </c>
      <c r="I12" s="22" t="s">
        <v>22</v>
      </c>
      <c r="J12" s="22" t="s">
        <v>22</v>
      </c>
      <c r="K12" s="44">
        <v>473928000</v>
      </c>
      <c r="L12" s="44"/>
      <c r="M12" s="44" t="s">
        <v>22</v>
      </c>
      <c r="N12" s="16"/>
      <c r="O12" s="16"/>
    </row>
    <row r="13" spans="1:15" ht="18" x14ac:dyDescent="0.25">
      <c r="A13" s="16"/>
      <c r="B13" s="16"/>
      <c r="C13" s="24">
        <v>41388</v>
      </c>
      <c r="D13" s="24"/>
      <c r="E13" s="20">
        <v>25787</v>
      </c>
      <c r="F13" s="20" t="s">
        <v>309</v>
      </c>
      <c r="G13" s="20" t="s">
        <v>305</v>
      </c>
      <c r="H13" s="21" t="s">
        <v>284</v>
      </c>
      <c r="I13" s="22" t="s">
        <v>22</v>
      </c>
      <c r="J13" s="22" t="s">
        <v>22</v>
      </c>
      <c r="K13" s="44">
        <v>303940000</v>
      </c>
      <c r="L13" s="44"/>
      <c r="M13" s="44" t="s">
        <v>22</v>
      </c>
      <c r="N13" s="16"/>
      <c r="O13" s="16"/>
    </row>
    <row r="14" spans="1:15" ht="18" x14ac:dyDescent="0.25">
      <c r="A14" s="16"/>
      <c r="B14" s="16"/>
      <c r="C14" s="24">
        <v>41389</v>
      </c>
      <c r="D14" s="24"/>
      <c r="E14" s="20">
        <v>25810</v>
      </c>
      <c r="F14" s="20" t="s">
        <v>310</v>
      </c>
      <c r="G14" s="20" t="s">
        <v>305</v>
      </c>
      <c r="H14" s="21" t="s">
        <v>284</v>
      </c>
      <c r="I14" s="22" t="s">
        <v>22</v>
      </c>
      <c r="J14" s="22" t="s">
        <v>22</v>
      </c>
      <c r="K14" s="44">
        <v>434956239.13999999</v>
      </c>
      <c r="L14" s="44"/>
      <c r="M14" s="44" t="s">
        <v>22</v>
      </c>
      <c r="N14" s="16"/>
      <c r="O14" s="16"/>
    </row>
    <row r="15" spans="1:15" ht="18" x14ac:dyDescent="0.25">
      <c r="A15" s="16"/>
      <c r="B15" s="16"/>
      <c r="C15" s="24">
        <v>41389</v>
      </c>
      <c r="D15" s="24"/>
      <c r="E15" s="20">
        <v>25842</v>
      </c>
      <c r="F15" s="20" t="s">
        <v>311</v>
      </c>
      <c r="G15" s="20" t="s">
        <v>312</v>
      </c>
      <c r="H15" s="21" t="s">
        <v>284</v>
      </c>
      <c r="I15" s="22" t="s">
        <v>22</v>
      </c>
      <c r="J15" s="22" t="s">
        <v>22</v>
      </c>
      <c r="K15" s="44">
        <v>8000000000</v>
      </c>
      <c r="L15" s="44"/>
      <c r="M15" s="44" t="s">
        <v>22</v>
      </c>
      <c r="N15" s="16"/>
      <c r="O15" s="16"/>
    </row>
    <row r="16" spans="1:15" ht="18" x14ac:dyDescent="0.25">
      <c r="A16" s="16"/>
      <c r="B16" s="16"/>
      <c r="C16" s="24">
        <v>41389</v>
      </c>
      <c r="D16" s="24"/>
      <c r="E16" s="20">
        <v>25843</v>
      </c>
      <c r="F16" s="20" t="s">
        <v>313</v>
      </c>
      <c r="G16" s="20" t="s">
        <v>305</v>
      </c>
      <c r="H16" s="21" t="s">
        <v>284</v>
      </c>
      <c r="I16" s="22" t="s">
        <v>22</v>
      </c>
      <c r="J16" s="22" t="s">
        <v>22</v>
      </c>
      <c r="K16" s="44" t="s">
        <v>22</v>
      </c>
      <c r="L16" s="44"/>
      <c r="M16" s="44">
        <v>8000000000</v>
      </c>
      <c r="N16" s="16"/>
      <c r="O16" s="16"/>
    </row>
    <row r="17" spans="1:15" ht="18" x14ac:dyDescent="0.25">
      <c r="A17" s="16"/>
      <c r="B17" s="16"/>
      <c r="C17" s="24">
        <v>41389</v>
      </c>
      <c r="D17" s="24"/>
      <c r="E17" s="20">
        <v>25844</v>
      </c>
      <c r="F17" s="20" t="s">
        <v>314</v>
      </c>
      <c r="G17" s="20" t="s">
        <v>312</v>
      </c>
      <c r="H17" s="21" t="s">
        <v>284</v>
      </c>
      <c r="I17" s="22" t="s">
        <v>22</v>
      </c>
      <c r="J17" s="22" t="s">
        <v>22</v>
      </c>
      <c r="K17" s="44">
        <v>699580379</v>
      </c>
      <c r="L17" s="44"/>
      <c r="M17" s="44" t="s">
        <v>22</v>
      </c>
      <c r="N17" s="16"/>
      <c r="O17" s="16"/>
    </row>
    <row r="18" spans="1:15" ht="18" x14ac:dyDescent="0.25">
      <c r="A18" s="16"/>
      <c r="B18" s="16"/>
      <c r="C18" s="24">
        <v>41390</v>
      </c>
      <c r="D18" s="24"/>
      <c r="E18" s="20">
        <v>25894</v>
      </c>
      <c r="F18" s="20" t="s">
        <v>311</v>
      </c>
      <c r="G18" s="20" t="s">
        <v>312</v>
      </c>
      <c r="H18" s="21" t="s">
        <v>284</v>
      </c>
      <c r="I18" s="22" t="s">
        <v>22</v>
      </c>
      <c r="J18" s="22" t="s">
        <v>22</v>
      </c>
      <c r="K18" s="44">
        <v>250000000</v>
      </c>
      <c r="L18" s="44"/>
      <c r="M18" s="44" t="s">
        <v>22</v>
      </c>
      <c r="N18" s="16"/>
      <c r="O18" s="16"/>
    </row>
    <row r="19" spans="1:15" ht="18" x14ac:dyDescent="0.25">
      <c r="A19" s="16"/>
      <c r="B19" s="16"/>
      <c r="C19" s="24">
        <v>41390</v>
      </c>
      <c r="D19" s="24"/>
      <c r="E19" s="20">
        <v>25898</v>
      </c>
      <c r="F19" s="20" t="s">
        <v>315</v>
      </c>
      <c r="G19" s="20" t="s">
        <v>312</v>
      </c>
      <c r="H19" s="21" t="s">
        <v>284</v>
      </c>
      <c r="I19" s="22" t="s">
        <v>22</v>
      </c>
      <c r="J19" s="22" t="s">
        <v>22</v>
      </c>
      <c r="K19" s="44">
        <v>46666666.670000002</v>
      </c>
      <c r="L19" s="44"/>
      <c r="M19" s="44" t="s">
        <v>22</v>
      </c>
      <c r="N19" s="16"/>
      <c r="O19" s="16"/>
    </row>
    <row r="20" spans="1:15" ht="18" x14ac:dyDescent="0.25">
      <c r="A20" s="16"/>
      <c r="B20" s="16"/>
      <c r="C20" s="24">
        <v>41390</v>
      </c>
      <c r="D20" s="24"/>
      <c r="E20" s="20">
        <v>25900</v>
      </c>
      <c r="F20" s="20" t="s">
        <v>311</v>
      </c>
      <c r="G20" s="20" t="s">
        <v>312</v>
      </c>
      <c r="H20" s="21" t="s">
        <v>284</v>
      </c>
      <c r="I20" s="22" t="s">
        <v>22</v>
      </c>
      <c r="J20" s="22" t="s">
        <v>22</v>
      </c>
      <c r="K20" s="44">
        <v>1293275262</v>
      </c>
      <c r="L20" s="44"/>
      <c r="M20" s="44" t="s">
        <v>22</v>
      </c>
      <c r="N20" s="16"/>
      <c r="O20" s="16"/>
    </row>
    <row r="21" spans="1:15" ht="18" x14ac:dyDescent="0.25">
      <c r="A21" s="16"/>
      <c r="B21" s="16"/>
      <c r="C21" s="24">
        <v>41390</v>
      </c>
      <c r="D21" s="24"/>
      <c r="E21" s="20">
        <v>25901</v>
      </c>
      <c r="F21" s="20" t="s">
        <v>316</v>
      </c>
      <c r="G21" s="20" t="s">
        <v>312</v>
      </c>
      <c r="H21" s="21" t="s">
        <v>284</v>
      </c>
      <c r="I21" s="22" t="s">
        <v>22</v>
      </c>
      <c r="J21" s="22" t="s">
        <v>22</v>
      </c>
      <c r="K21" s="44">
        <v>1700000000</v>
      </c>
      <c r="L21" s="44"/>
      <c r="M21" s="44" t="s">
        <v>22</v>
      </c>
      <c r="N21" s="16"/>
      <c r="O21" s="16"/>
    </row>
    <row r="22" spans="1:15" ht="18" x14ac:dyDescent="0.25">
      <c r="A22" s="16"/>
      <c r="B22" s="16"/>
      <c r="C22" s="24">
        <v>41394</v>
      </c>
      <c r="D22" s="24"/>
      <c r="E22" s="20">
        <v>26025</v>
      </c>
      <c r="F22" s="20" t="s">
        <v>317</v>
      </c>
      <c r="G22" s="20" t="s">
        <v>312</v>
      </c>
      <c r="H22" s="21" t="s">
        <v>284</v>
      </c>
      <c r="I22" s="22" t="s">
        <v>22</v>
      </c>
      <c r="J22" s="22" t="s">
        <v>22</v>
      </c>
      <c r="K22" s="44">
        <v>524413757.5</v>
      </c>
      <c r="L22" s="44"/>
      <c r="M22" s="44" t="s">
        <v>22</v>
      </c>
      <c r="N22" s="16"/>
      <c r="O22" s="16"/>
    </row>
    <row r="23" spans="1:15" x14ac:dyDescent="0.25">
      <c r="A23" s="16"/>
      <c r="B23" s="16"/>
      <c r="C23" s="24"/>
      <c r="D23" s="24"/>
      <c r="E23" s="20"/>
      <c r="F23" s="20"/>
      <c r="G23" s="20"/>
      <c r="H23" s="21"/>
      <c r="I23" s="22"/>
      <c r="J23" s="22"/>
      <c r="K23" s="47">
        <f>SUM(K4:K22)</f>
        <v>20513936065.169998</v>
      </c>
      <c r="L23" s="48"/>
      <c r="M23" s="47">
        <f>SUM(M4:M22)</f>
        <v>12000000000</v>
      </c>
      <c r="N23" s="16"/>
      <c r="O23" s="16"/>
    </row>
    <row r="24" spans="1:15" ht="18" x14ac:dyDescent="0.25">
      <c r="A24" s="16"/>
      <c r="B24" s="16"/>
      <c r="C24" s="24">
        <v>41397</v>
      </c>
      <c r="D24" s="24"/>
      <c r="E24" s="20">
        <v>26115</v>
      </c>
      <c r="F24" s="20" t="s">
        <v>317</v>
      </c>
      <c r="G24" s="20" t="s">
        <v>312</v>
      </c>
      <c r="H24" s="21" t="s">
        <v>284</v>
      </c>
      <c r="I24" s="22" t="s">
        <v>22</v>
      </c>
      <c r="J24" s="22" t="s">
        <v>22</v>
      </c>
      <c r="K24" s="44">
        <v>2000000000</v>
      </c>
      <c r="L24" s="44"/>
      <c r="M24" s="44" t="s">
        <v>22</v>
      </c>
      <c r="N24" s="16"/>
      <c r="O24" s="16"/>
    </row>
    <row r="25" spans="1:15" ht="18" x14ac:dyDescent="0.25">
      <c r="A25" s="16"/>
      <c r="B25" s="16"/>
      <c r="C25" s="24">
        <v>41400</v>
      </c>
      <c r="D25" s="24"/>
      <c r="E25" s="20">
        <v>26206</v>
      </c>
      <c r="F25" s="20" t="s">
        <v>318</v>
      </c>
      <c r="G25" s="20" t="s">
        <v>312</v>
      </c>
      <c r="H25" s="21" t="s">
        <v>284</v>
      </c>
      <c r="I25" s="22" t="s">
        <v>22</v>
      </c>
      <c r="J25" s="22" t="s">
        <v>22</v>
      </c>
      <c r="K25" s="44">
        <v>919837969.5</v>
      </c>
      <c r="L25" s="44"/>
      <c r="M25" s="44" t="s">
        <v>22</v>
      </c>
      <c r="N25" s="16"/>
      <c r="O25" s="16"/>
    </row>
    <row r="26" spans="1:15" ht="18" x14ac:dyDescent="0.25">
      <c r="A26" s="16"/>
      <c r="B26" s="16"/>
      <c r="C26" s="24">
        <v>41404</v>
      </c>
      <c r="D26" s="24"/>
      <c r="E26" s="20">
        <v>26363</v>
      </c>
      <c r="F26" s="20" t="s">
        <v>311</v>
      </c>
      <c r="G26" s="20" t="s">
        <v>312</v>
      </c>
      <c r="H26" s="21" t="s">
        <v>284</v>
      </c>
      <c r="I26" s="22" t="s">
        <v>22</v>
      </c>
      <c r="J26" s="22" t="s">
        <v>22</v>
      </c>
      <c r="K26" s="44">
        <v>1000000000</v>
      </c>
      <c r="L26" s="44"/>
      <c r="M26" s="44" t="s">
        <v>22</v>
      </c>
      <c r="N26" s="16"/>
      <c r="O26" s="16"/>
    </row>
    <row r="27" spans="1:15" ht="18" x14ac:dyDescent="0.25">
      <c r="A27" s="16"/>
      <c r="B27" s="16"/>
      <c r="C27" s="24">
        <v>41409</v>
      </c>
      <c r="D27" s="24"/>
      <c r="E27" s="20">
        <v>26508</v>
      </c>
      <c r="F27" s="20" t="s">
        <v>311</v>
      </c>
      <c r="G27" s="20" t="s">
        <v>312</v>
      </c>
      <c r="H27" s="21" t="s">
        <v>284</v>
      </c>
      <c r="I27" s="22" t="s">
        <v>22</v>
      </c>
      <c r="J27" s="22" t="s">
        <v>22</v>
      </c>
      <c r="K27" s="44">
        <v>1500000000</v>
      </c>
      <c r="L27" s="44"/>
      <c r="M27" s="44" t="s">
        <v>22</v>
      </c>
      <c r="N27" s="16"/>
      <c r="O27" s="16"/>
    </row>
    <row r="28" spans="1:15" ht="18" x14ac:dyDescent="0.25">
      <c r="A28" s="16"/>
      <c r="B28" s="16"/>
      <c r="C28" s="24">
        <v>41414</v>
      </c>
      <c r="D28" s="24"/>
      <c r="E28" s="20">
        <v>26674</v>
      </c>
      <c r="F28" s="20" t="s">
        <v>311</v>
      </c>
      <c r="G28" s="20" t="s">
        <v>312</v>
      </c>
      <c r="H28" s="21" t="s">
        <v>284</v>
      </c>
      <c r="I28" s="22" t="s">
        <v>22</v>
      </c>
      <c r="J28" s="22" t="s">
        <v>22</v>
      </c>
      <c r="K28" s="44">
        <v>122798500</v>
      </c>
      <c r="L28" s="44"/>
      <c r="M28" s="44" t="s">
        <v>22</v>
      </c>
      <c r="N28" s="16"/>
      <c r="O28" s="16"/>
    </row>
    <row r="29" spans="1:15" ht="18" x14ac:dyDescent="0.25">
      <c r="A29" s="16"/>
      <c r="B29" s="16"/>
      <c r="C29" s="24">
        <v>41415</v>
      </c>
      <c r="D29" s="24"/>
      <c r="E29" s="20">
        <v>26725</v>
      </c>
      <c r="F29" s="20" t="s">
        <v>311</v>
      </c>
      <c r="G29" s="20" t="s">
        <v>312</v>
      </c>
      <c r="H29" s="21" t="s">
        <v>284</v>
      </c>
      <c r="I29" s="22" t="s">
        <v>22</v>
      </c>
      <c r="J29" s="22" t="s">
        <v>22</v>
      </c>
      <c r="K29" s="44">
        <v>42112974</v>
      </c>
      <c r="L29" s="44"/>
      <c r="M29" s="44" t="s">
        <v>22</v>
      </c>
      <c r="N29" s="16"/>
      <c r="O29" s="16"/>
    </row>
    <row r="30" spans="1:15" x14ac:dyDescent="0.25">
      <c r="A30" s="16"/>
      <c r="B30" s="16"/>
      <c r="C30" s="24"/>
      <c r="D30" s="24"/>
      <c r="E30" s="20"/>
      <c r="F30" s="20"/>
      <c r="G30" s="20"/>
      <c r="H30" s="21"/>
      <c r="I30" s="22"/>
      <c r="J30" s="22"/>
      <c r="K30" s="47">
        <f>SUM(K24:L29)</f>
        <v>5584749443.5</v>
      </c>
      <c r="L30" s="48">
        <f>SUM(L24:M29)</f>
        <v>0</v>
      </c>
      <c r="M30" s="47">
        <f>SUM(M24:N29)</f>
        <v>0</v>
      </c>
      <c r="N30" s="16"/>
      <c r="O30" s="16"/>
    </row>
    <row r="31" spans="1:15" ht="18" x14ac:dyDescent="0.25">
      <c r="A31" s="16"/>
      <c r="B31" s="16"/>
      <c r="C31" s="24">
        <v>41428</v>
      </c>
      <c r="D31" s="24"/>
      <c r="E31" s="20">
        <v>27162</v>
      </c>
      <c r="F31" s="20" t="s">
        <v>319</v>
      </c>
      <c r="G31" s="20" t="s">
        <v>312</v>
      </c>
      <c r="H31" s="21" t="s">
        <v>284</v>
      </c>
      <c r="I31" s="22" t="s">
        <v>22</v>
      </c>
      <c r="J31" s="22" t="s">
        <v>22</v>
      </c>
      <c r="K31" s="44">
        <v>306740000</v>
      </c>
      <c r="L31" s="44"/>
      <c r="M31" s="44" t="s">
        <v>22</v>
      </c>
      <c r="N31" s="16"/>
      <c r="O31" s="16"/>
    </row>
    <row r="32" spans="1:15" ht="18" x14ac:dyDescent="0.25">
      <c r="A32" s="16"/>
      <c r="B32" s="16"/>
      <c r="C32" s="24">
        <v>41432</v>
      </c>
      <c r="D32" s="24"/>
      <c r="E32" s="20">
        <v>27319</v>
      </c>
      <c r="F32" s="20" t="s">
        <v>320</v>
      </c>
      <c r="G32" s="20" t="s">
        <v>312</v>
      </c>
      <c r="H32" s="21" t="s">
        <v>284</v>
      </c>
      <c r="I32" s="22" t="s">
        <v>22</v>
      </c>
      <c r="J32" s="22" t="s">
        <v>22</v>
      </c>
      <c r="K32" s="44">
        <v>183518213</v>
      </c>
      <c r="L32" s="44"/>
      <c r="M32" s="44" t="s">
        <v>22</v>
      </c>
      <c r="N32" s="16"/>
      <c r="O32" s="16"/>
    </row>
    <row r="33" spans="1:15" ht="18" x14ac:dyDescent="0.25">
      <c r="A33" s="16"/>
      <c r="B33" s="16"/>
      <c r="C33" s="24">
        <v>41442</v>
      </c>
      <c r="D33" s="24"/>
      <c r="E33" s="20">
        <v>27532</v>
      </c>
      <c r="F33" s="20" t="s">
        <v>321</v>
      </c>
      <c r="G33" s="20" t="s">
        <v>312</v>
      </c>
      <c r="H33" s="21" t="s">
        <v>284</v>
      </c>
      <c r="I33" s="22" t="s">
        <v>22</v>
      </c>
      <c r="J33" s="22" t="s">
        <v>22</v>
      </c>
      <c r="K33" s="44">
        <v>136895900</v>
      </c>
      <c r="L33" s="44"/>
      <c r="M33" s="44" t="s">
        <v>22</v>
      </c>
      <c r="N33" s="16"/>
      <c r="O33" s="16"/>
    </row>
    <row r="34" spans="1:15" ht="18" x14ac:dyDescent="0.25">
      <c r="A34" s="16"/>
      <c r="B34" s="16"/>
      <c r="C34" s="24">
        <v>41444</v>
      </c>
      <c r="D34" s="24"/>
      <c r="E34" s="20">
        <v>27571</v>
      </c>
      <c r="F34" s="20" t="s">
        <v>322</v>
      </c>
      <c r="G34" s="20" t="s">
        <v>312</v>
      </c>
      <c r="H34" s="21" t="s">
        <v>284</v>
      </c>
      <c r="I34" s="22" t="s">
        <v>22</v>
      </c>
      <c r="J34" s="22" t="s">
        <v>22</v>
      </c>
      <c r="K34" s="44">
        <v>48307545.810000002</v>
      </c>
      <c r="L34" s="44"/>
      <c r="M34" s="44" t="s">
        <v>22</v>
      </c>
      <c r="N34" s="16"/>
      <c r="O34" s="16"/>
    </row>
    <row r="35" spans="1:15" ht="18" x14ac:dyDescent="0.25">
      <c r="A35" s="16"/>
      <c r="B35" s="16"/>
      <c r="C35" s="24">
        <v>41444</v>
      </c>
      <c r="D35" s="24"/>
      <c r="E35" s="20">
        <v>27571</v>
      </c>
      <c r="F35" s="20" t="s">
        <v>322</v>
      </c>
      <c r="G35" s="20" t="s">
        <v>312</v>
      </c>
      <c r="H35" s="21" t="s">
        <v>284</v>
      </c>
      <c r="I35" s="22" t="s">
        <v>22</v>
      </c>
      <c r="J35" s="22" t="s">
        <v>22</v>
      </c>
      <c r="K35" s="44">
        <v>41136888.75</v>
      </c>
      <c r="L35" s="44"/>
      <c r="M35" s="44" t="s">
        <v>22</v>
      </c>
      <c r="N35" s="16"/>
      <c r="O35" s="16"/>
    </row>
    <row r="36" spans="1:15" s="12" customFormat="1" ht="18" x14ac:dyDescent="0.25">
      <c r="A36" s="114"/>
      <c r="B36" s="114"/>
      <c r="C36" s="115">
        <v>41444</v>
      </c>
      <c r="D36" s="115"/>
      <c r="E36" s="116">
        <v>27573</v>
      </c>
      <c r="F36" s="116" t="s">
        <v>323</v>
      </c>
      <c r="G36" s="116" t="s">
        <v>312</v>
      </c>
      <c r="H36" s="117" t="s">
        <v>284</v>
      </c>
      <c r="I36" s="118" t="s">
        <v>22</v>
      </c>
      <c r="J36" s="118" t="s">
        <v>22</v>
      </c>
      <c r="K36" s="119" t="s">
        <v>22</v>
      </c>
      <c r="L36" s="119"/>
      <c r="M36" s="119">
        <v>48307545.810000002</v>
      </c>
      <c r="N36" s="114"/>
      <c r="O36" s="114"/>
    </row>
    <row r="37" spans="1:15" s="12" customFormat="1" ht="18" x14ac:dyDescent="0.25">
      <c r="A37" s="114"/>
      <c r="B37" s="114"/>
      <c r="C37" s="115">
        <v>41444</v>
      </c>
      <c r="D37" s="115"/>
      <c r="E37" s="116">
        <v>27573</v>
      </c>
      <c r="F37" s="116" t="s">
        <v>323</v>
      </c>
      <c r="G37" s="116" t="s">
        <v>312</v>
      </c>
      <c r="H37" s="117" t="s">
        <v>284</v>
      </c>
      <c r="I37" s="118" t="s">
        <v>22</v>
      </c>
      <c r="J37" s="118" t="s">
        <v>22</v>
      </c>
      <c r="K37" s="119" t="s">
        <v>22</v>
      </c>
      <c r="L37" s="119"/>
      <c r="M37" s="119">
        <v>41136888.75</v>
      </c>
      <c r="N37" s="114"/>
      <c r="O37" s="114"/>
    </row>
    <row r="38" spans="1:15" ht="18" x14ac:dyDescent="0.25">
      <c r="A38" s="16"/>
      <c r="B38" s="16"/>
      <c r="C38" s="24">
        <v>41444</v>
      </c>
      <c r="D38" s="24"/>
      <c r="E38" s="20">
        <v>27575</v>
      </c>
      <c r="F38" s="20" t="s">
        <v>324</v>
      </c>
      <c r="G38" s="20" t="s">
        <v>312</v>
      </c>
      <c r="H38" s="21" t="s">
        <v>284</v>
      </c>
      <c r="I38" s="22" t="s">
        <v>22</v>
      </c>
      <c r="J38" s="22" t="s">
        <v>22</v>
      </c>
      <c r="K38" s="119">
        <v>48307545.810000002</v>
      </c>
      <c r="L38" s="44"/>
      <c r="M38" s="44" t="s">
        <v>22</v>
      </c>
      <c r="N38" s="16"/>
      <c r="O38" s="16"/>
    </row>
    <row r="39" spans="1:15" ht="18" x14ac:dyDescent="0.25">
      <c r="A39" s="16"/>
      <c r="B39" s="16"/>
      <c r="C39" s="24">
        <v>41444</v>
      </c>
      <c r="D39" s="24"/>
      <c r="E39" s="20">
        <v>27575</v>
      </c>
      <c r="F39" s="20" t="s">
        <v>324</v>
      </c>
      <c r="G39" s="20" t="s">
        <v>312</v>
      </c>
      <c r="H39" s="21" t="s">
        <v>284</v>
      </c>
      <c r="I39" s="22" t="s">
        <v>22</v>
      </c>
      <c r="J39" s="22" t="s">
        <v>22</v>
      </c>
      <c r="K39" s="119">
        <v>41136888.75</v>
      </c>
      <c r="L39" s="44"/>
      <c r="M39" s="44" t="s">
        <v>22</v>
      </c>
      <c r="N39" s="16"/>
      <c r="O39" s="16"/>
    </row>
    <row r="40" spans="1:15" ht="18" x14ac:dyDescent="0.25">
      <c r="A40" s="16"/>
      <c r="B40" s="16"/>
      <c r="C40" s="24">
        <v>41444</v>
      </c>
      <c r="D40" s="24"/>
      <c r="E40" s="20">
        <v>27603</v>
      </c>
      <c r="F40" s="20" t="s">
        <v>311</v>
      </c>
      <c r="G40" s="20" t="s">
        <v>312</v>
      </c>
      <c r="H40" s="21" t="s">
        <v>284</v>
      </c>
      <c r="I40" s="22" t="s">
        <v>22</v>
      </c>
      <c r="J40" s="22" t="s">
        <v>22</v>
      </c>
      <c r="K40" s="119">
        <v>158839685</v>
      </c>
      <c r="L40" s="44"/>
      <c r="M40" s="44" t="s">
        <v>22</v>
      </c>
      <c r="N40" s="16"/>
      <c r="O40" s="16"/>
    </row>
    <row r="41" spans="1:15" s="12" customFormat="1" ht="18" x14ac:dyDescent="0.25">
      <c r="A41" s="114"/>
      <c r="B41" s="114"/>
      <c r="C41" s="115">
        <v>41444</v>
      </c>
      <c r="D41" s="115"/>
      <c r="E41" s="116">
        <v>27604</v>
      </c>
      <c r="F41" s="116" t="s">
        <v>325</v>
      </c>
      <c r="G41" s="116" t="s">
        <v>312</v>
      </c>
      <c r="H41" s="117" t="s">
        <v>284</v>
      </c>
      <c r="I41" s="118" t="s">
        <v>22</v>
      </c>
      <c r="J41" s="118" t="s">
        <v>22</v>
      </c>
      <c r="K41" s="119" t="s">
        <v>22</v>
      </c>
      <c r="L41" s="119"/>
      <c r="M41" s="119">
        <v>158839685</v>
      </c>
      <c r="N41" s="114"/>
      <c r="O41" s="114"/>
    </row>
    <row r="42" spans="1:15" ht="18" x14ac:dyDescent="0.25">
      <c r="A42" s="16"/>
      <c r="B42" s="16"/>
      <c r="C42" s="24">
        <v>41444</v>
      </c>
      <c r="D42" s="24"/>
      <c r="E42" s="20">
        <v>27605</v>
      </c>
      <c r="F42" s="20" t="s">
        <v>311</v>
      </c>
      <c r="G42" s="20" t="s">
        <v>312</v>
      </c>
      <c r="H42" s="21" t="s">
        <v>284</v>
      </c>
      <c r="I42" s="22" t="s">
        <v>22</v>
      </c>
      <c r="J42" s="22" t="s">
        <v>22</v>
      </c>
      <c r="K42" s="44">
        <v>158839685</v>
      </c>
      <c r="L42" s="44"/>
      <c r="M42" s="44" t="s">
        <v>22</v>
      </c>
      <c r="N42" s="16"/>
      <c r="O42" s="16"/>
    </row>
    <row r="43" spans="1:15" ht="18" x14ac:dyDescent="0.25">
      <c r="A43" s="16"/>
      <c r="B43" s="16"/>
      <c r="C43" s="24">
        <v>41445</v>
      </c>
      <c r="D43" s="24"/>
      <c r="E43" s="20">
        <v>27635</v>
      </c>
      <c r="F43" s="20" t="s">
        <v>324</v>
      </c>
      <c r="G43" s="20" t="s">
        <v>312</v>
      </c>
      <c r="H43" s="21" t="s">
        <v>284</v>
      </c>
      <c r="I43" s="22" t="s">
        <v>22</v>
      </c>
      <c r="J43" s="22" t="s">
        <v>22</v>
      </c>
      <c r="K43" s="44">
        <v>161500000</v>
      </c>
      <c r="L43" s="44"/>
      <c r="M43" s="44" t="s">
        <v>22</v>
      </c>
      <c r="N43" s="16"/>
      <c r="O43" s="16"/>
    </row>
    <row r="44" spans="1:15" ht="18" x14ac:dyDescent="0.25">
      <c r="A44" s="16"/>
      <c r="B44" s="16"/>
      <c r="C44" s="24">
        <v>41445</v>
      </c>
      <c r="D44" s="24"/>
      <c r="E44" s="20">
        <v>27639</v>
      </c>
      <c r="F44" s="20" t="s">
        <v>324</v>
      </c>
      <c r="G44" s="20" t="s">
        <v>312</v>
      </c>
      <c r="H44" s="21" t="s">
        <v>284</v>
      </c>
      <c r="I44" s="22" t="s">
        <v>22</v>
      </c>
      <c r="J44" s="22" t="s">
        <v>22</v>
      </c>
      <c r="K44" s="44">
        <v>74716875</v>
      </c>
      <c r="L44" s="44"/>
      <c r="M44" s="44" t="s">
        <v>22</v>
      </c>
      <c r="N44" s="16"/>
      <c r="O44" s="16"/>
    </row>
    <row r="45" spans="1:15" ht="18" x14ac:dyDescent="0.25">
      <c r="A45" s="16"/>
      <c r="B45" s="16"/>
      <c r="C45" s="24">
        <v>41446</v>
      </c>
      <c r="D45" s="24"/>
      <c r="E45" s="20">
        <v>27704</v>
      </c>
      <c r="F45" s="20" t="s">
        <v>326</v>
      </c>
      <c r="G45" s="20" t="s">
        <v>312</v>
      </c>
      <c r="H45" s="21" t="s">
        <v>284</v>
      </c>
      <c r="I45" s="22" t="s">
        <v>22</v>
      </c>
      <c r="J45" s="22" t="s">
        <v>22</v>
      </c>
      <c r="K45" s="44">
        <v>53651121</v>
      </c>
      <c r="L45" s="44"/>
      <c r="M45" s="44" t="s">
        <v>22</v>
      </c>
      <c r="N45" s="16"/>
      <c r="O45" s="16"/>
    </row>
    <row r="46" spans="1:15" ht="18" x14ac:dyDescent="0.25">
      <c r="A46" s="16"/>
      <c r="B46" s="16"/>
      <c r="C46" s="24">
        <v>41449</v>
      </c>
      <c r="D46" s="24"/>
      <c r="E46" s="20">
        <v>27745</v>
      </c>
      <c r="F46" s="20" t="s">
        <v>324</v>
      </c>
      <c r="G46" s="20" t="s">
        <v>312</v>
      </c>
      <c r="H46" s="21" t="s">
        <v>284</v>
      </c>
      <c r="I46" s="22" t="s">
        <v>22</v>
      </c>
      <c r="J46" s="22" t="s">
        <v>22</v>
      </c>
      <c r="K46" s="44">
        <v>66212500</v>
      </c>
      <c r="L46" s="44"/>
      <c r="M46" s="44" t="s">
        <v>22</v>
      </c>
      <c r="N46" s="16"/>
      <c r="O46" s="16"/>
    </row>
    <row r="47" spans="1:15" ht="18" x14ac:dyDescent="0.25">
      <c r="A47" s="16"/>
      <c r="B47" s="16"/>
      <c r="C47" s="24">
        <v>41450</v>
      </c>
      <c r="D47" s="24"/>
      <c r="E47" s="20">
        <v>27809</v>
      </c>
      <c r="F47" s="20" t="s">
        <v>321</v>
      </c>
      <c r="G47" s="20" t="s">
        <v>312</v>
      </c>
      <c r="H47" s="21" t="s">
        <v>284</v>
      </c>
      <c r="I47" s="22" t="s">
        <v>22</v>
      </c>
      <c r="J47" s="22" t="s">
        <v>22</v>
      </c>
      <c r="K47" s="44">
        <v>108290249</v>
      </c>
      <c r="L47" s="44"/>
      <c r="M47" s="44" t="s">
        <v>22</v>
      </c>
      <c r="N47" s="16"/>
      <c r="O47" s="16"/>
    </row>
    <row r="48" spans="1:15" ht="18" x14ac:dyDescent="0.25">
      <c r="A48" s="16"/>
      <c r="B48" s="16"/>
      <c r="C48" s="24">
        <v>41452</v>
      </c>
      <c r="D48" s="24"/>
      <c r="E48" s="20">
        <v>27857</v>
      </c>
      <c r="F48" s="20" t="s">
        <v>327</v>
      </c>
      <c r="G48" s="20" t="s">
        <v>312</v>
      </c>
      <c r="H48" s="21" t="s">
        <v>284</v>
      </c>
      <c r="I48" s="22" t="s">
        <v>22</v>
      </c>
      <c r="J48" s="22" t="s">
        <v>22</v>
      </c>
      <c r="K48" s="44">
        <v>2000000000</v>
      </c>
      <c r="L48" s="44"/>
      <c r="M48" s="44" t="s">
        <v>22</v>
      </c>
      <c r="N48" s="16"/>
      <c r="O48" s="16"/>
    </row>
    <row r="49" spans="1:15" x14ac:dyDescent="0.25">
      <c r="A49" s="16"/>
      <c r="B49" s="16"/>
      <c r="C49" s="24"/>
      <c r="D49" s="24"/>
      <c r="E49" s="20"/>
      <c r="F49" s="20"/>
      <c r="G49" s="20"/>
      <c r="H49" s="21"/>
      <c r="I49" s="22"/>
      <c r="J49" s="22"/>
      <c r="K49" s="47">
        <f>SUM(K42:K48)+K35+K34+K33+K32+K31</f>
        <v>3339808977.5599999</v>
      </c>
      <c r="L49" s="48">
        <f>SUM(L31:L48)</f>
        <v>0</v>
      </c>
      <c r="M49" s="47">
        <f>SUM(M42:M48)+M40+M39+M38+M35+M34+M33+M32+M31</f>
        <v>0</v>
      </c>
      <c r="N49" s="16"/>
      <c r="O49" s="16"/>
    </row>
    <row r="50" spans="1:15" ht="18" x14ac:dyDescent="0.25">
      <c r="A50" s="16"/>
      <c r="B50" s="16"/>
      <c r="C50" s="24">
        <v>41472</v>
      </c>
      <c r="D50" s="24"/>
      <c r="E50" s="20">
        <v>28522</v>
      </c>
      <c r="F50" s="20" t="s">
        <v>322</v>
      </c>
      <c r="G50" s="20" t="s">
        <v>312</v>
      </c>
      <c r="H50" s="21" t="s">
        <v>284</v>
      </c>
      <c r="I50" s="22" t="s">
        <v>22</v>
      </c>
      <c r="J50" s="22" t="s">
        <v>22</v>
      </c>
      <c r="K50" s="44">
        <v>1500000000</v>
      </c>
      <c r="L50" s="44"/>
      <c r="M50" s="44" t="s">
        <v>22</v>
      </c>
      <c r="N50" s="16"/>
      <c r="O50" s="16"/>
    </row>
    <row r="51" spans="1:15" ht="18" x14ac:dyDescent="0.25">
      <c r="A51" s="16"/>
      <c r="B51" s="16"/>
      <c r="C51" s="24">
        <v>41473</v>
      </c>
      <c r="D51" s="24"/>
      <c r="E51" s="20">
        <v>28591</v>
      </c>
      <c r="F51" s="20" t="s">
        <v>321</v>
      </c>
      <c r="G51" s="20" t="s">
        <v>312</v>
      </c>
      <c r="H51" s="21" t="s">
        <v>284</v>
      </c>
      <c r="I51" s="22" t="s">
        <v>22</v>
      </c>
      <c r="J51" s="22" t="s">
        <v>22</v>
      </c>
      <c r="K51" s="44">
        <v>227285000</v>
      </c>
      <c r="L51" s="44"/>
      <c r="M51" s="44" t="s">
        <v>22</v>
      </c>
      <c r="N51" s="16"/>
      <c r="O51" s="16"/>
    </row>
    <row r="52" spans="1:15" ht="18" x14ac:dyDescent="0.25">
      <c r="A52" s="16"/>
      <c r="B52" s="16"/>
      <c r="C52" s="24">
        <v>41485</v>
      </c>
      <c r="D52" s="24"/>
      <c r="E52" s="20">
        <v>28988</v>
      </c>
      <c r="F52" s="20" t="s">
        <v>328</v>
      </c>
      <c r="G52" s="20" t="s">
        <v>312</v>
      </c>
      <c r="H52" s="21" t="s">
        <v>284</v>
      </c>
      <c r="I52" s="22" t="s">
        <v>22</v>
      </c>
      <c r="J52" s="22" t="s">
        <v>22</v>
      </c>
      <c r="K52" s="44">
        <v>124514500.42</v>
      </c>
      <c r="L52" s="44"/>
      <c r="M52" s="44" t="s">
        <v>22</v>
      </c>
      <c r="N52" s="16"/>
      <c r="O52" s="16"/>
    </row>
    <row r="53" spans="1:15" ht="18" x14ac:dyDescent="0.25">
      <c r="A53" s="16"/>
      <c r="B53" s="16"/>
      <c r="C53" s="24">
        <v>41486</v>
      </c>
      <c r="D53" s="24"/>
      <c r="E53" s="20">
        <v>28999</v>
      </c>
      <c r="F53" s="20" t="s">
        <v>329</v>
      </c>
      <c r="G53" s="20" t="s">
        <v>312</v>
      </c>
      <c r="H53" s="21" t="s">
        <v>284</v>
      </c>
      <c r="I53" s="22" t="s">
        <v>22</v>
      </c>
      <c r="J53" s="22" t="s">
        <v>22</v>
      </c>
      <c r="K53" s="44">
        <v>301388888.88999999</v>
      </c>
      <c r="L53" s="44"/>
      <c r="M53" s="44" t="s">
        <v>22</v>
      </c>
      <c r="N53" s="16"/>
      <c r="O53" s="16"/>
    </row>
    <row r="54" spans="1:15" ht="18" x14ac:dyDescent="0.25">
      <c r="A54" s="16"/>
      <c r="B54" s="16"/>
      <c r="C54" s="24">
        <v>41486</v>
      </c>
      <c r="D54" s="24"/>
      <c r="E54" s="20">
        <v>29044</v>
      </c>
      <c r="F54" s="20" t="s">
        <v>324</v>
      </c>
      <c r="G54" s="20" t="s">
        <v>312</v>
      </c>
      <c r="H54" s="21" t="s">
        <v>284</v>
      </c>
      <c r="I54" s="22" t="s">
        <v>22</v>
      </c>
      <c r="J54" s="22" t="s">
        <v>22</v>
      </c>
      <c r="K54" s="44">
        <v>46709980</v>
      </c>
      <c r="L54" s="44"/>
      <c r="M54" s="44" t="s">
        <v>22</v>
      </c>
      <c r="N54" s="16"/>
      <c r="O54" s="16"/>
    </row>
    <row r="55" spans="1:15" ht="18" x14ac:dyDescent="0.25">
      <c r="A55" s="16"/>
      <c r="B55" s="16"/>
      <c r="C55" s="24">
        <v>41486</v>
      </c>
      <c r="D55" s="24"/>
      <c r="E55" s="20">
        <v>29063</v>
      </c>
      <c r="F55" s="20" t="s">
        <v>330</v>
      </c>
      <c r="G55" s="20" t="s">
        <v>312</v>
      </c>
      <c r="H55" s="21" t="s">
        <v>284</v>
      </c>
      <c r="I55" s="22" t="s">
        <v>22</v>
      </c>
      <c r="J55" s="22" t="s">
        <v>22</v>
      </c>
      <c r="K55" s="44">
        <v>137242048</v>
      </c>
      <c r="L55" s="44"/>
      <c r="M55" s="44" t="s">
        <v>22</v>
      </c>
      <c r="N55" s="16"/>
      <c r="O55" s="16"/>
    </row>
    <row r="56" spans="1:15" x14ac:dyDescent="0.25">
      <c r="A56" s="16"/>
      <c r="B56" s="16"/>
      <c r="C56" s="24"/>
      <c r="D56" s="24"/>
      <c r="E56" s="20"/>
      <c r="F56" s="20"/>
      <c r="G56" s="20"/>
      <c r="H56" s="21"/>
      <c r="I56" s="22"/>
      <c r="J56" s="22"/>
      <c r="K56" s="47">
        <f>SUM(K50:L55)</f>
        <v>2337140417.3099999</v>
      </c>
      <c r="L56" s="48">
        <f>SUM(L50:M55)</f>
        <v>0</v>
      </c>
      <c r="M56" s="47">
        <f>SUM(M50:N55)</f>
        <v>0</v>
      </c>
      <c r="N56" s="16"/>
      <c r="O56" s="16"/>
    </row>
    <row r="57" spans="1:15" ht="18" x14ac:dyDescent="0.25">
      <c r="A57" s="16"/>
      <c r="B57" s="16"/>
      <c r="C57" s="24">
        <v>41488</v>
      </c>
      <c r="D57" s="24"/>
      <c r="E57" s="20">
        <v>29148</v>
      </c>
      <c r="F57" s="20" t="s">
        <v>331</v>
      </c>
      <c r="G57" s="20" t="s">
        <v>312</v>
      </c>
      <c r="H57" s="21" t="s">
        <v>284</v>
      </c>
      <c r="I57" s="22" t="s">
        <v>22</v>
      </c>
      <c r="J57" s="22" t="s">
        <v>22</v>
      </c>
      <c r="K57" s="44">
        <v>800000000</v>
      </c>
      <c r="L57" s="44"/>
      <c r="M57" s="44" t="s">
        <v>22</v>
      </c>
      <c r="N57" s="16"/>
      <c r="O57" s="16"/>
    </row>
    <row r="58" spans="1:15" ht="18" x14ac:dyDescent="0.25">
      <c r="A58" s="16"/>
      <c r="B58" s="16"/>
      <c r="C58" s="24">
        <v>41488</v>
      </c>
      <c r="D58" s="24"/>
      <c r="E58" s="20">
        <v>29190</v>
      </c>
      <c r="F58" s="20" t="s">
        <v>332</v>
      </c>
      <c r="G58" s="20" t="s">
        <v>312</v>
      </c>
      <c r="H58" s="21" t="s">
        <v>284</v>
      </c>
      <c r="I58" s="22" t="s">
        <v>22</v>
      </c>
      <c r="J58" s="22" t="s">
        <v>22</v>
      </c>
      <c r="K58" s="44">
        <v>80371640</v>
      </c>
      <c r="L58" s="44"/>
      <c r="M58" s="44" t="s">
        <v>22</v>
      </c>
      <c r="N58" s="16"/>
      <c r="O58" s="16"/>
    </row>
    <row r="59" spans="1:15" ht="18" x14ac:dyDescent="0.25">
      <c r="A59" s="16"/>
      <c r="B59" s="16"/>
      <c r="C59" s="24">
        <v>41508</v>
      </c>
      <c r="D59" s="24"/>
      <c r="E59" s="20">
        <v>29836</v>
      </c>
      <c r="F59" s="20" t="s">
        <v>333</v>
      </c>
      <c r="G59" s="20" t="s">
        <v>312</v>
      </c>
      <c r="H59" s="21" t="s">
        <v>284</v>
      </c>
      <c r="I59" s="22" t="s">
        <v>22</v>
      </c>
      <c r="J59" s="22" t="s">
        <v>22</v>
      </c>
      <c r="K59" s="44">
        <v>78225000</v>
      </c>
      <c r="L59" s="44"/>
      <c r="M59" s="44" t="s">
        <v>22</v>
      </c>
      <c r="N59" s="16"/>
      <c r="O59" s="16"/>
    </row>
    <row r="60" spans="1:15" ht="18" x14ac:dyDescent="0.25">
      <c r="A60" s="16"/>
      <c r="B60" s="16"/>
      <c r="C60" s="24">
        <v>41508</v>
      </c>
      <c r="D60" s="24"/>
      <c r="E60" s="20">
        <v>29839</v>
      </c>
      <c r="F60" s="20" t="s">
        <v>334</v>
      </c>
      <c r="G60" s="20" t="s">
        <v>312</v>
      </c>
      <c r="H60" s="21" t="s">
        <v>284</v>
      </c>
      <c r="I60" s="22" t="s">
        <v>22</v>
      </c>
      <c r="J60" s="22" t="s">
        <v>22</v>
      </c>
      <c r="K60" s="44">
        <v>100000000</v>
      </c>
      <c r="L60" s="44"/>
      <c r="M60" s="44" t="s">
        <v>22</v>
      </c>
      <c r="N60" s="16"/>
      <c r="O60" s="16"/>
    </row>
    <row r="61" spans="1:15" ht="18" x14ac:dyDescent="0.25">
      <c r="A61" s="16"/>
      <c r="B61" s="16"/>
      <c r="C61" s="24">
        <v>41509</v>
      </c>
      <c r="D61" s="24"/>
      <c r="E61" s="20">
        <v>29891</v>
      </c>
      <c r="F61" s="20" t="s">
        <v>335</v>
      </c>
      <c r="G61" s="20" t="s">
        <v>312</v>
      </c>
      <c r="H61" s="21" t="s">
        <v>284</v>
      </c>
      <c r="I61" s="22" t="s">
        <v>22</v>
      </c>
      <c r="J61" s="22" t="s">
        <v>22</v>
      </c>
      <c r="K61" s="44">
        <v>92836280</v>
      </c>
      <c r="L61" s="44"/>
      <c r="M61" s="44" t="s">
        <v>22</v>
      </c>
      <c r="N61" s="16"/>
      <c r="O61" s="16"/>
    </row>
    <row r="62" spans="1:15" ht="18" x14ac:dyDescent="0.25">
      <c r="A62" s="16"/>
      <c r="B62" s="16"/>
      <c r="C62" s="24">
        <v>41512</v>
      </c>
      <c r="D62" s="24"/>
      <c r="E62" s="20">
        <v>29927</v>
      </c>
      <c r="F62" s="20" t="s">
        <v>336</v>
      </c>
      <c r="G62" s="20" t="s">
        <v>312</v>
      </c>
      <c r="H62" s="21" t="s">
        <v>284</v>
      </c>
      <c r="I62" s="22" t="s">
        <v>22</v>
      </c>
      <c r="J62" s="22" t="s">
        <v>22</v>
      </c>
      <c r="K62" s="44">
        <v>278790522</v>
      </c>
      <c r="L62" s="44"/>
      <c r="M62" s="44" t="s">
        <v>22</v>
      </c>
      <c r="N62" s="16"/>
      <c r="O62" s="16"/>
    </row>
    <row r="63" spans="1:15" ht="18" x14ac:dyDescent="0.25">
      <c r="A63" s="16"/>
      <c r="B63" s="16"/>
      <c r="C63" s="24">
        <v>41513</v>
      </c>
      <c r="D63" s="24"/>
      <c r="E63" s="20">
        <v>29976</v>
      </c>
      <c r="F63" s="20" t="s">
        <v>337</v>
      </c>
      <c r="G63" s="20" t="s">
        <v>312</v>
      </c>
      <c r="H63" s="21" t="s">
        <v>284</v>
      </c>
      <c r="I63" s="22" t="s">
        <v>22</v>
      </c>
      <c r="J63" s="22" t="s">
        <v>22</v>
      </c>
      <c r="K63" s="44">
        <v>223003612.75</v>
      </c>
      <c r="L63" s="44"/>
      <c r="M63" s="44" t="s">
        <v>22</v>
      </c>
      <c r="N63" s="16"/>
      <c r="O63" s="16"/>
    </row>
    <row r="64" spans="1:15" ht="18" x14ac:dyDescent="0.25">
      <c r="A64" s="16"/>
      <c r="B64" s="16"/>
      <c r="C64" s="24">
        <v>41516</v>
      </c>
      <c r="D64" s="24"/>
      <c r="E64" s="20">
        <v>30114</v>
      </c>
      <c r="F64" s="20" t="s">
        <v>338</v>
      </c>
      <c r="G64" s="20" t="s">
        <v>312</v>
      </c>
      <c r="H64" s="21" t="s">
        <v>284</v>
      </c>
      <c r="I64" s="22" t="s">
        <v>22</v>
      </c>
      <c r="J64" s="22" t="s">
        <v>22</v>
      </c>
      <c r="K64" s="44">
        <v>105000000</v>
      </c>
      <c r="L64" s="44"/>
      <c r="M64" s="44" t="s">
        <v>22</v>
      </c>
      <c r="N64" s="16"/>
      <c r="O64" s="16"/>
    </row>
    <row r="65" spans="1:15" ht="18" x14ac:dyDescent="0.25">
      <c r="A65" s="16"/>
      <c r="B65" s="16"/>
      <c r="C65" s="24">
        <v>41516</v>
      </c>
      <c r="D65" s="24"/>
      <c r="E65" s="20">
        <v>30114</v>
      </c>
      <c r="F65" s="20" t="s">
        <v>338</v>
      </c>
      <c r="G65" s="20" t="s">
        <v>312</v>
      </c>
      <c r="H65" s="21" t="s">
        <v>284</v>
      </c>
      <c r="I65" s="22" t="s">
        <v>22</v>
      </c>
      <c r="J65" s="22" t="s">
        <v>22</v>
      </c>
      <c r="K65" s="44">
        <v>213888889</v>
      </c>
      <c r="L65" s="44"/>
      <c r="M65" s="44" t="s">
        <v>22</v>
      </c>
      <c r="N65" s="16"/>
      <c r="O65" s="16"/>
    </row>
    <row r="66" spans="1:15" ht="18" x14ac:dyDescent="0.25">
      <c r="A66" s="16"/>
      <c r="B66" s="16"/>
      <c r="C66" s="24">
        <v>41516</v>
      </c>
      <c r="D66" s="24"/>
      <c r="E66" s="20">
        <v>30118</v>
      </c>
      <c r="F66" s="20" t="s">
        <v>339</v>
      </c>
      <c r="G66" s="20" t="s">
        <v>312</v>
      </c>
      <c r="H66" s="21" t="s">
        <v>284</v>
      </c>
      <c r="I66" s="22" t="s">
        <v>22</v>
      </c>
      <c r="J66" s="22" t="s">
        <v>22</v>
      </c>
      <c r="K66" s="44">
        <v>843538050</v>
      </c>
      <c r="L66" s="44"/>
      <c r="M66" s="44" t="s">
        <v>22</v>
      </c>
      <c r="N66" s="16"/>
      <c r="O66" s="16"/>
    </row>
    <row r="67" spans="1:15" ht="18" x14ac:dyDescent="0.25">
      <c r="A67" s="16"/>
      <c r="B67" s="16"/>
      <c r="C67" s="24">
        <v>41516</v>
      </c>
      <c r="D67" s="24"/>
      <c r="E67" s="20">
        <v>30149</v>
      </c>
      <c r="F67" s="20" t="s">
        <v>340</v>
      </c>
      <c r="G67" s="20" t="s">
        <v>312</v>
      </c>
      <c r="H67" s="21" t="s">
        <v>284</v>
      </c>
      <c r="I67" s="22" t="s">
        <v>22</v>
      </c>
      <c r="J67" s="22" t="s">
        <v>22</v>
      </c>
      <c r="K67" s="44">
        <v>133953350</v>
      </c>
      <c r="L67" s="44"/>
      <c r="M67" s="44" t="s">
        <v>22</v>
      </c>
      <c r="N67" s="16"/>
      <c r="O67" s="16"/>
    </row>
    <row r="68" spans="1:15" x14ac:dyDescent="0.25">
      <c r="A68" s="16"/>
      <c r="B68" s="16"/>
      <c r="C68" s="24"/>
      <c r="D68" s="24"/>
      <c r="E68" s="20"/>
      <c r="F68" s="20"/>
      <c r="G68" s="20"/>
      <c r="H68" s="21"/>
      <c r="I68" s="22"/>
      <c r="J68" s="22"/>
      <c r="K68" s="47">
        <f>SUM(K57:L67)</f>
        <v>2949607343.75</v>
      </c>
      <c r="L68" s="48">
        <f>SUM(L57:M67)</f>
        <v>0</v>
      </c>
      <c r="M68" s="47">
        <f>SUM(M57:N67)</f>
        <v>0</v>
      </c>
      <c r="N68" s="16"/>
      <c r="O68" s="16"/>
    </row>
    <row r="69" spans="1:15" ht="18" x14ac:dyDescent="0.25">
      <c r="A69" s="16"/>
      <c r="B69" s="16"/>
      <c r="C69" s="24">
        <v>41520</v>
      </c>
      <c r="D69" s="24"/>
      <c r="E69" s="20">
        <v>30263</v>
      </c>
      <c r="F69" s="20" t="s">
        <v>341</v>
      </c>
      <c r="G69" s="20" t="s">
        <v>312</v>
      </c>
      <c r="H69" s="21" t="s">
        <v>284</v>
      </c>
      <c r="I69" s="22" t="s">
        <v>22</v>
      </c>
      <c r="J69" s="22" t="s">
        <v>22</v>
      </c>
      <c r="K69" s="44">
        <v>85041664</v>
      </c>
      <c r="L69" s="44"/>
      <c r="M69" s="44" t="s">
        <v>22</v>
      </c>
      <c r="N69" s="16"/>
      <c r="O69" s="16"/>
    </row>
    <row r="70" spans="1:15" ht="18" x14ac:dyDescent="0.25">
      <c r="A70" s="16"/>
      <c r="B70" s="16"/>
      <c r="C70" s="24">
        <v>41520</v>
      </c>
      <c r="D70" s="24"/>
      <c r="E70" s="20">
        <v>30268</v>
      </c>
      <c r="F70" s="20" t="s">
        <v>342</v>
      </c>
      <c r="G70" s="20" t="s">
        <v>312</v>
      </c>
      <c r="H70" s="21" t="s">
        <v>284</v>
      </c>
      <c r="I70" s="22" t="s">
        <v>22</v>
      </c>
      <c r="J70" s="22" t="s">
        <v>22</v>
      </c>
      <c r="K70" s="44">
        <v>134765000</v>
      </c>
      <c r="L70" s="44"/>
      <c r="M70" s="44" t="s">
        <v>22</v>
      </c>
      <c r="N70" s="16"/>
      <c r="O70" s="16"/>
    </row>
    <row r="71" spans="1:15" ht="18" x14ac:dyDescent="0.25">
      <c r="A71" s="16"/>
      <c r="B71" s="16"/>
      <c r="C71" s="24">
        <v>41521</v>
      </c>
      <c r="D71" s="24"/>
      <c r="E71" s="20">
        <v>30312</v>
      </c>
      <c r="F71" s="20" t="s">
        <v>343</v>
      </c>
      <c r="G71" s="20" t="s">
        <v>312</v>
      </c>
      <c r="H71" s="21" t="s">
        <v>284</v>
      </c>
      <c r="I71" s="22" t="s">
        <v>22</v>
      </c>
      <c r="J71" s="22" t="s">
        <v>22</v>
      </c>
      <c r="K71" s="44">
        <v>153845000</v>
      </c>
      <c r="L71" s="44"/>
      <c r="M71" s="44" t="s">
        <v>22</v>
      </c>
      <c r="N71" s="16"/>
      <c r="O71" s="16"/>
    </row>
    <row r="72" spans="1:15" ht="18" x14ac:dyDescent="0.25">
      <c r="A72" s="16"/>
      <c r="B72" s="16"/>
      <c r="C72" s="24">
        <v>41522</v>
      </c>
      <c r="D72" s="24"/>
      <c r="E72" s="20">
        <v>30322</v>
      </c>
      <c r="F72" s="20" t="s">
        <v>344</v>
      </c>
      <c r="G72" s="20" t="s">
        <v>312</v>
      </c>
      <c r="H72" s="21" t="s">
        <v>284</v>
      </c>
      <c r="I72" s="22" t="s">
        <v>22</v>
      </c>
      <c r="J72" s="22" t="s">
        <v>22</v>
      </c>
      <c r="K72" s="44">
        <v>1500000000</v>
      </c>
      <c r="L72" s="44"/>
      <c r="M72" s="44" t="s">
        <v>22</v>
      </c>
      <c r="N72" s="16"/>
      <c r="O72" s="16"/>
    </row>
    <row r="73" spans="1:15" ht="18" x14ac:dyDescent="0.25">
      <c r="A73" s="16"/>
      <c r="B73" s="16"/>
      <c r="C73" s="24">
        <v>41540</v>
      </c>
      <c r="D73" s="24"/>
      <c r="E73" s="20">
        <v>30865</v>
      </c>
      <c r="F73" s="20" t="s">
        <v>345</v>
      </c>
      <c r="G73" s="20" t="s">
        <v>312</v>
      </c>
      <c r="H73" s="21" t="s">
        <v>284</v>
      </c>
      <c r="I73" s="22" t="s">
        <v>22</v>
      </c>
      <c r="J73" s="22" t="s">
        <v>22</v>
      </c>
      <c r="K73" s="44">
        <v>1401106088.71</v>
      </c>
      <c r="L73" s="44"/>
      <c r="M73" s="44" t="s">
        <v>22</v>
      </c>
      <c r="N73" s="16"/>
      <c r="O73" s="16"/>
    </row>
    <row r="74" spans="1:15" x14ac:dyDescent="0.25">
      <c r="A74" s="16"/>
      <c r="B74" s="16"/>
      <c r="C74" s="24"/>
      <c r="D74" s="24"/>
      <c r="E74" s="20"/>
      <c r="F74" s="20"/>
      <c r="G74" s="20"/>
      <c r="H74" s="21"/>
      <c r="I74" s="22"/>
      <c r="J74" s="22"/>
      <c r="K74" s="47">
        <f>SUM(K69:L73)</f>
        <v>3274757752.71</v>
      </c>
      <c r="L74" s="48">
        <f>SUM(L69:M73)</f>
        <v>0</v>
      </c>
      <c r="M74" s="47">
        <f>SUM(M69:N73)</f>
        <v>0</v>
      </c>
      <c r="N74" s="16"/>
      <c r="O74" s="16"/>
    </row>
    <row r="75" spans="1:15" ht="18" x14ac:dyDescent="0.25">
      <c r="A75" s="16"/>
      <c r="B75" s="16"/>
      <c r="C75" s="24">
        <v>41551</v>
      </c>
      <c r="D75" s="24"/>
      <c r="E75" s="20">
        <v>31337</v>
      </c>
      <c r="F75" s="20" t="s">
        <v>346</v>
      </c>
      <c r="G75" s="20" t="s">
        <v>312</v>
      </c>
      <c r="H75" s="21" t="s">
        <v>284</v>
      </c>
      <c r="I75" s="22" t="s">
        <v>22</v>
      </c>
      <c r="J75" s="22" t="s">
        <v>22</v>
      </c>
      <c r="K75" s="44">
        <v>1500000000</v>
      </c>
      <c r="L75" s="44"/>
      <c r="M75" s="44" t="s">
        <v>22</v>
      </c>
      <c r="N75" s="16"/>
      <c r="O75" s="16"/>
    </row>
    <row r="76" spans="1:15" ht="18" x14ac:dyDescent="0.25">
      <c r="A76" s="16"/>
      <c r="B76" s="16"/>
      <c r="C76" s="24">
        <v>41570</v>
      </c>
      <c r="D76" s="24"/>
      <c r="E76" s="20">
        <v>31954</v>
      </c>
      <c r="F76" s="20" t="s">
        <v>347</v>
      </c>
      <c r="G76" s="20" t="s">
        <v>312</v>
      </c>
      <c r="H76" s="21" t="s">
        <v>284</v>
      </c>
      <c r="I76" s="22" t="s">
        <v>22</v>
      </c>
      <c r="J76" s="22" t="s">
        <v>22</v>
      </c>
      <c r="K76" s="44">
        <v>1500000000</v>
      </c>
      <c r="L76" s="44"/>
      <c r="M76" s="44" t="s">
        <v>22</v>
      </c>
      <c r="N76" s="16"/>
      <c r="O76" s="16"/>
    </row>
    <row r="77" spans="1:15" x14ac:dyDescent="0.25">
      <c r="A77" s="16"/>
      <c r="B77" s="16"/>
      <c r="C77" s="24"/>
      <c r="D77" s="24"/>
      <c r="E77" s="20"/>
      <c r="F77" s="20"/>
      <c r="G77" s="20"/>
      <c r="H77" s="21"/>
      <c r="I77" s="22"/>
      <c r="J77" s="22"/>
      <c r="K77" s="47">
        <f>SUM(K75:L76)</f>
        <v>3000000000</v>
      </c>
      <c r="L77" s="48">
        <f>SUM(L75:M76)</f>
        <v>0</v>
      </c>
      <c r="M77" s="47">
        <f>SUM(M75:N76)</f>
        <v>0</v>
      </c>
      <c r="N77" s="16"/>
      <c r="O77" s="16"/>
    </row>
    <row r="78" spans="1:15" ht="18" x14ac:dyDescent="0.25">
      <c r="A78" s="16"/>
      <c r="B78" s="16"/>
      <c r="C78" s="24">
        <v>41604</v>
      </c>
      <c r="D78" s="24"/>
      <c r="E78" s="20">
        <v>33195</v>
      </c>
      <c r="F78" s="20" t="s">
        <v>348</v>
      </c>
      <c r="G78" s="20" t="s">
        <v>312</v>
      </c>
      <c r="H78" s="21" t="s">
        <v>284</v>
      </c>
      <c r="I78" s="22" t="s">
        <v>22</v>
      </c>
      <c r="J78" s="22" t="s">
        <v>22</v>
      </c>
      <c r="K78" s="44">
        <v>196000000</v>
      </c>
      <c r="L78" s="44"/>
      <c r="M78" s="44" t="s">
        <v>22</v>
      </c>
      <c r="N78" s="16"/>
      <c r="O78" s="16"/>
    </row>
    <row r="79" spans="1:15" x14ac:dyDescent="0.25">
      <c r="A79" s="16"/>
      <c r="B79" s="16"/>
      <c r="C79" s="24"/>
      <c r="D79" s="24"/>
      <c r="E79" s="20"/>
      <c r="F79" s="20"/>
      <c r="G79" s="20"/>
      <c r="H79" s="21"/>
      <c r="I79" s="22"/>
      <c r="J79" s="22"/>
      <c r="K79" s="44"/>
      <c r="L79" s="49"/>
      <c r="M79" s="44"/>
      <c r="N79" s="16"/>
      <c r="O79" s="16"/>
    </row>
    <row r="80" spans="1:15" ht="18" x14ac:dyDescent="0.25">
      <c r="A80" s="16"/>
      <c r="B80" s="16"/>
      <c r="C80" s="24">
        <v>41618</v>
      </c>
      <c r="D80" s="24"/>
      <c r="E80" s="20">
        <v>33737</v>
      </c>
      <c r="F80" s="20" t="s">
        <v>349</v>
      </c>
      <c r="G80" s="20" t="s">
        <v>312</v>
      </c>
      <c r="H80" s="21" t="s">
        <v>284</v>
      </c>
      <c r="I80" s="22" t="s">
        <v>22</v>
      </c>
      <c r="J80" s="22" t="s">
        <v>22</v>
      </c>
      <c r="K80" s="44">
        <v>800000000</v>
      </c>
      <c r="L80" s="44"/>
      <c r="M80" s="44" t="s">
        <v>22</v>
      </c>
      <c r="N80" s="16"/>
      <c r="O80" s="16"/>
    </row>
    <row r="81" spans="1:16" ht="18" x14ac:dyDescent="0.25">
      <c r="A81" s="16"/>
      <c r="B81" s="16"/>
      <c r="C81" s="24">
        <v>41620</v>
      </c>
      <c r="D81" s="24"/>
      <c r="E81" s="20">
        <v>33852</v>
      </c>
      <c r="F81" s="20" t="s">
        <v>350</v>
      </c>
      <c r="G81" s="20" t="s">
        <v>312</v>
      </c>
      <c r="H81" s="21" t="s">
        <v>284</v>
      </c>
      <c r="I81" s="22" t="s">
        <v>22</v>
      </c>
      <c r="J81" s="22" t="s">
        <v>22</v>
      </c>
      <c r="K81" s="44">
        <v>1004000000</v>
      </c>
      <c r="L81" s="44"/>
      <c r="M81" s="44" t="s">
        <v>22</v>
      </c>
      <c r="N81" s="16"/>
      <c r="O81" s="16"/>
    </row>
    <row r="82" spans="1:16" x14ac:dyDescent="0.25">
      <c r="A82" s="16"/>
      <c r="B82" s="16"/>
      <c r="C82" s="24"/>
      <c r="D82" s="24"/>
      <c r="E82" s="20"/>
      <c r="F82" s="20"/>
      <c r="G82" s="20"/>
      <c r="H82" s="21"/>
      <c r="I82" s="22"/>
      <c r="J82" s="22"/>
      <c r="K82" s="47">
        <f>SUM(K80:L81)</f>
        <v>1804000000</v>
      </c>
      <c r="L82" s="48">
        <f>SUM(L80:M81)</f>
        <v>0</v>
      </c>
      <c r="M82" s="47">
        <f>SUM(M80:N81)</f>
        <v>0</v>
      </c>
      <c r="N82" s="16"/>
      <c r="O82" s="16"/>
    </row>
    <row r="83" spans="1:16" x14ac:dyDescent="0.25">
      <c r="A83" s="16"/>
      <c r="B83" s="16"/>
      <c r="C83" s="16"/>
      <c r="D83" s="16"/>
      <c r="E83" s="16"/>
      <c r="F83" s="16"/>
      <c r="G83" s="16"/>
      <c r="H83" s="18" t="s">
        <v>277</v>
      </c>
      <c r="I83" s="25" t="s">
        <v>22</v>
      </c>
      <c r="J83" s="25" t="s">
        <v>22</v>
      </c>
      <c r="K83" s="50">
        <v>47248284119.559998</v>
      </c>
      <c r="L83" s="50"/>
      <c r="M83" s="50">
        <v>12248284119.559999</v>
      </c>
      <c r="N83" s="16"/>
      <c r="O83" s="16"/>
    </row>
    <row r="84" spans="1:16" x14ac:dyDescent="0.25">
      <c r="A84" s="16"/>
      <c r="B84" s="27" t="s">
        <v>278</v>
      </c>
      <c r="C84" s="27"/>
      <c r="D84" s="27"/>
      <c r="E84" s="27"/>
      <c r="F84" s="27"/>
      <c r="G84" s="27"/>
      <c r="H84" s="27"/>
      <c r="I84" s="27"/>
      <c r="J84" s="27"/>
      <c r="K84" s="27"/>
      <c r="L84" s="51" t="s">
        <v>279</v>
      </c>
      <c r="M84" s="51"/>
      <c r="N84" s="16"/>
      <c r="O84" s="16"/>
    </row>
    <row r="86" spans="1:16" x14ac:dyDescent="0.25">
      <c r="D86" s="30"/>
      <c r="E86" s="31">
        <v>41275</v>
      </c>
      <c r="F86" s="31">
        <v>41306</v>
      </c>
      <c r="G86" s="31">
        <v>41334</v>
      </c>
      <c r="H86" s="31">
        <v>41365</v>
      </c>
      <c r="I86" s="31">
        <v>41395</v>
      </c>
      <c r="J86" s="31">
        <v>41426</v>
      </c>
      <c r="K86" s="31">
        <v>41456</v>
      </c>
      <c r="L86" s="54">
        <v>41487</v>
      </c>
      <c r="M86" s="31">
        <v>41518</v>
      </c>
      <c r="N86" s="31">
        <v>41548</v>
      </c>
      <c r="O86" s="31">
        <v>41579</v>
      </c>
      <c r="P86" s="31">
        <v>41609</v>
      </c>
    </row>
    <row r="87" spans="1:16" x14ac:dyDescent="0.25">
      <c r="D87" s="32" t="s">
        <v>7</v>
      </c>
      <c r="E87" s="33"/>
      <c r="F87" s="41"/>
      <c r="G87" s="33"/>
      <c r="H87" s="55">
        <f>$K$23</f>
        <v>20513936065.169998</v>
      </c>
      <c r="I87" s="55">
        <f>+K30</f>
        <v>5584749443.5</v>
      </c>
      <c r="J87" s="35">
        <f>+K49</f>
        <v>3339808977.5599999</v>
      </c>
      <c r="K87" s="35">
        <f>+K56</f>
        <v>2337140417.3099999</v>
      </c>
      <c r="L87" s="56">
        <f>+K68</f>
        <v>2949607343.75</v>
      </c>
      <c r="M87" s="41">
        <f>+K74</f>
        <v>3274757752.71</v>
      </c>
      <c r="N87" s="41">
        <f>+K77</f>
        <v>3000000000</v>
      </c>
      <c r="O87" s="41">
        <f>+K78</f>
        <v>196000000</v>
      </c>
      <c r="P87" s="41">
        <f>+K82</f>
        <v>1804000000</v>
      </c>
    </row>
    <row r="88" spans="1:16" ht="25.5" x14ac:dyDescent="0.25">
      <c r="D88" s="34" t="s">
        <v>1</v>
      </c>
      <c r="E88" s="33"/>
      <c r="F88" s="41"/>
      <c r="G88" s="33"/>
      <c r="H88" s="55">
        <f>$M$23</f>
        <v>12000000000</v>
      </c>
      <c r="I88" s="35"/>
      <c r="J88" s="35">
        <v>359</v>
      </c>
      <c r="K88" s="35">
        <f>+M56</f>
        <v>0</v>
      </c>
      <c r="L88" s="56">
        <f>+M68</f>
        <v>0</v>
      </c>
      <c r="M88" s="35">
        <f>+M74</f>
        <v>0</v>
      </c>
      <c r="N88" s="35">
        <f>+M77</f>
        <v>0</v>
      </c>
      <c r="O88" s="35" t="str">
        <f>+M78</f>
        <v>0,00</v>
      </c>
      <c r="P88" s="35">
        <f>+M82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3"/>
  <dimension ref="A1:P16"/>
  <sheetViews>
    <sheetView topLeftCell="F1" workbookViewId="0">
      <selection activeCell="N16" sqref="N16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38.140625" customWidth="1"/>
    <col min="5" max="5" width="25.7109375" customWidth="1"/>
    <col min="6" max="6" width="54.28515625" customWidth="1"/>
    <col min="7" max="7" width="48.42578125" customWidth="1"/>
    <col min="8" max="8" width="7.5703125" customWidth="1"/>
    <col min="9" max="10" width="15.140625" customWidth="1"/>
    <col min="11" max="13" width="20" style="15" customWidth="1"/>
    <col min="14" max="18" width="20" customWidth="1"/>
  </cols>
  <sheetData>
    <row r="1" spans="1:16" x14ac:dyDescent="0.25">
      <c r="A1" s="16"/>
      <c r="B1" s="16"/>
      <c r="C1" s="215" t="s">
        <v>9</v>
      </c>
      <c r="D1" s="215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27" t="s">
        <v>16</v>
      </c>
      <c r="L1" s="227"/>
      <c r="M1" s="19" t="s">
        <v>17</v>
      </c>
      <c r="N1" s="16"/>
      <c r="O1" s="16"/>
    </row>
    <row r="2" spans="1:16" ht="18" x14ac:dyDescent="0.25">
      <c r="A2" s="16"/>
      <c r="B2" s="16"/>
      <c r="C2" s="217">
        <v>41206</v>
      </c>
      <c r="D2" s="217"/>
      <c r="E2" s="20">
        <v>19708</v>
      </c>
      <c r="F2" s="20" t="s">
        <v>299</v>
      </c>
      <c r="G2" s="20" t="s">
        <v>300</v>
      </c>
      <c r="H2" s="21" t="s">
        <v>284</v>
      </c>
      <c r="I2" s="22" t="s">
        <v>22</v>
      </c>
      <c r="J2" s="22" t="s">
        <v>22</v>
      </c>
      <c r="K2" s="226">
        <v>573130523.5</v>
      </c>
      <c r="L2" s="226"/>
      <c r="M2" s="23" t="s">
        <v>22</v>
      </c>
      <c r="N2" s="16"/>
      <c r="O2" s="16"/>
    </row>
    <row r="3" spans="1:16" ht="18" x14ac:dyDescent="0.25">
      <c r="A3" s="16"/>
      <c r="B3" s="16"/>
      <c r="C3" s="217">
        <v>41208</v>
      </c>
      <c r="D3" s="217"/>
      <c r="E3" s="20">
        <v>19798</v>
      </c>
      <c r="F3" s="20" t="s">
        <v>301</v>
      </c>
      <c r="G3" s="20" t="s">
        <v>300</v>
      </c>
      <c r="H3" s="21" t="s">
        <v>284</v>
      </c>
      <c r="I3" s="22" t="s">
        <v>22</v>
      </c>
      <c r="J3" s="22" t="s">
        <v>22</v>
      </c>
      <c r="K3" s="226">
        <v>61169930.609999999</v>
      </c>
      <c r="L3" s="226"/>
      <c r="M3" s="23" t="s">
        <v>22</v>
      </c>
      <c r="N3" s="16"/>
      <c r="O3" s="16"/>
    </row>
    <row r="4" spans="1:16" ht="18" x14ac:dyDescent="0.25">
      <c r="A4" s="16"/>
      <c r="B4" s="16"/>
      <c r="C4" s="217">
        <v>41211</v>
      </c>
      <c r="D4" s="217"/>
      <c r="E4" s="20">
        <v>19838</v>
      </c>
      <c r="F4" s="20" t="s">
        <v>302</v>
      </c>
      <c r="G4" s="20" t="s">
        <v>300</v>
      </c>
      <c r="H4" s="21" t="s">
        <v>284</v>
      </c>
      <c r="I4" s="22" t="s">
        <v>22</v>
      </c>
      <c r="J4" s="22" t="s">
        <v>22</v>
      </c>
      <c r="K4" s="226">
        <v>1548183863.75</v>
      </c>
      <c r="L4" s="226"/>
      <c r="M4" s="23" t="s">
        <v>22</v>
      </c>
      <c r="N4" s="16"/>
      <c r="O4" s="16"/>
    </row>
    <row r="5" spans="1:16" ht="18" x14ac:dyDescent="0.25">
      <c r="A5" s="16"/>
      <c r="B5" s="16"/>
      <c r="C5" s="217">
        <v>41212</v>
      </c>
      <c r="D5" s="217"/>
      <c r="E5" s="20">
        <v>19875</v>
      </c>
      <c r="F5" s="20" t="s">
        <v>303</v>
      </c>
      <c r="G5" s="20" t="s">
        <v>300</v>
      </c>
      <c r="H5" s="21" t="s">
        <v>284</v>
      </c>
      <c r="I5" s="22" t="s">
        <v>22</v>
      </c>
      <c r="J5" s="22" t="s">
        <v>22</v>
      </c>
      <c r="K5" s="226">
        <v>1208720626</v>
      </c>
      <c r="L5" s="226"/>
      <c r="M5" s="23" t="s">
        <v>22</v>
      </c>
      <c r="N5" s="16"/>
      <c r="O5" s="16"/>
    </row>
    <row r="6" spans="1:16" x14ac:dyDescent="0.25">
      <c r="A6" s="16"/>
      <c r="B6" s="16"/>
      <c r="C6" s="24"/>
      <c r="D6" s="24"/>
      <c r="E6" s="20"/>
      <c r="F6" s="20"/>
      <c r="G6" s="20"/>
      <c r="H6" s="21"/>
      <c r="I6" s="22"/>
      <c r="J6" s="22"/>
      <c r="K6" s="23"/>
      <c r="L6" s="23"/>
      <c r="M6" s="23"/>
      <c r="N6" s="16"/>
      <c r="O6" s="16"/>
    </row>
    <row r="7" spans="1:16" ht="18" x14ac:dyDescent="0.25">
      <c r="A7" s="16"/>
      <c r="B7" s="16"/>
      <c r="C7" s="217">
        <v>41225</v>
      </c>
      <c r="D7" s="217"/>
      <c r="E7" s="20">
        <v>20317</v>
      </c>
      <c r="F7" s="20" t="s">
        <v>301</v>
      </c>
      <c r="G7" s="20" t="s">
        <v>300</v>
      </c>
      <c r="H7" s="21" t="s">
        <v>284</v>
      </c>
      <c r="I7" s="22" t="s">
        <v>22</v>
      </c>
      <c r="J7" s="22" t="s">
        <v>22</v>
      </c>
      <c r="K7" s="226">
        <v>137594863</v>
      </c>
      <c r="L7" s="226"/>
      <c r="M7" s="23" t="s">
        <v>22</v>
      </c>
      <c r="N7" s="16"/>
      <c r="O7" s="16"/>
    </row>
    <row r="8" spans="1:16" ht="18" x14ac:dyDescent="0.25">
      <c r="A8" s="16"/>
      <c r="B8" s="16"/>
      <c r="C8" s="217">
        <v>41226</v>
      </c>
      <c r="D8" s="217"/>
      <c r="E8" s="20">
        <v>20374</v>
      </c>
      <c r="F8" s="20" t="s">
        <v>301</v>
      </c>
      <c r="G8" s="20" t="s">
        <v>300</v>
      </c>
      <c r="H8" s="21" t="s">
        <v>284</v>
      </c>
      <c r="I8" s="22" t="s">
        <v>22</v>
      </c>
      <c r="J8" s="22" t="s">
        <v>22</v>
      </c>
      <c r="K8" s="226">
        <v>170228599.12</v>
      </c>
      <c r="L8" s="226"/>
      <c r="M8" s="23" t="s">
        <v>22</v>
      </c>
      <c r="N8" s="16"/>
      <c r="O8" s="16"/>
    </row>
    <row r="9" spans="1:16" ht="18" x14ac:dyDescent="0.25">
      <c r="A9" s="16"/>
      <c r="B9" s="16"/>
      <c r="C9" s="217">
        <v>41227</v>
      </c>
      <c r="D9" s="217"/>
      <c r="E9" s="20">
        <v>20412</v>
      </c>
      <c r="F9" s="20" t="s">
        <v>301</v>
      </c>
      <c r="G9" s="20" t="s">
        <v>300</v>
      </c>
      <c r="H9" s="21" t="s">
        <v>284</v>
      </c>
      <c r="I9" s="22" t="s">
        <v>22</v>
      </c>
      <c r="J9" s="22" t="s">
        <v>22</v>
      </c>
      <c r="K9" s="226">
        <v>106948000</v>
      </c>
      <c r="L9" s="226"/>
      <c r="M9" s="23" t="s">
        <v>22</v>
      </c>
      <c r="N9" s="16"/>
      <c r="O9" s="16"/>
    </row>
    <row r="10" spans="1:16" ht="18" x14ac:dyDescent="0.25">
      <c r="A10" s="16"/>
      <c r="B10" s="16"/>
      <c r="C10" s="217">
        <v>41239</v>
      </c>
      <c r="D10" s="217"/>
      <c r="E10" s="20">
        <v>20732</v>
      </c>
      <c r="F10" s="20" t="s">
        <v>301</v>
      </c>
      <c r="G10" s="20" t="s">
        <v>300</v>
      </c>
      <c r="H10" s="21" t="s">
        <v>284</v>
      </c>
      <c r="I10" s="22" t="s">
        <v>22</v>
      </c>
      <c r="J10" s="22" t="s">
        <v>22</v>
      </c>
      <c r="K10" s="226">
        <v>194023594.02000001</v>
      </c>
      <c r="L10" s="226"/>
      <c r="M10" s="23" t="s">
        <v>22</v>
      </c>
      <c r="N10" s="16"/>
      <c r="O10" s="16"/>
    </row>
    <row r="11" spans="1:16" x14ac:dyDescent="0.25">
      <c r="A11" s="16"/>
      <c r="B11" s="16"/>
      <c r="C11" s="16"/>
      <c r="D11" s="16"/>
      <c r="E11" s="16"/>
      <c r="F11" s="16"/>
      <c r="G11" s="16"/>
      <c r="H11" s="18" t="s">
        <v>277</v>
      </c>
      <c r="I11" s="25" t="s">
        <v>22</v>
      </c>
      <c r="J11" s="25" t="s">
        <v>22</v>
      </c>
      <c r="K11" s="228">
        <v>4000000000</v>
      </c>
      <c r="L11" s="228"/>
      <c r="M11" s="26" t="s">
        <v>22</v>
      </c>
      <c r="N11" s="16"/>
      <c r="O11" s="16"/>
    </row>
    <row r="12" spans="1:16" x14ac:dyDescent="0.25">
      <c r="A12" s="16"/>
      <c r="B12" s="223" t="s">
        <v>278</v>
      </c>
      <c r="C12" s="223"/>
      <c r="D12" s="223"/>
      <c r="E12" s="223"/>
      <c r="F12" s="223"/>
      <c r="G12" s="223"/>
      <c r="H12" s="223"/>
      <c r="I12" s="223"/>
      <c r="J12" s="223"/>
      <c r="K12" s="223"/>
      <c r="L12" s="229" t="s">
        <v>279</v>
      </c>
      <c r="M12" s="229"/>
      <c r="N12" s="16"/>
      <c r="O12" s="16"/>
    </row>
    <row r="14" spans="1:16" x14ac:dyDescent="0.25">
      <c r="D14" s="30"/>
      <c r="E14" s="31">
        <v>40909</v>
      </c>
      <c r="F14" s="31"/>
      <c r="G14" s="31">
        <v>40969</v>
      </c>
      <c r="H14" s="31">
        <v>41000</v>
      </c>
      <c r="I14" s="31">
        <v>41030</v>
      </c>
      <c r="J14" s="31">
        <v>41061</v>
      </c>
      <c r="K14" s="31">
        <v>41091</v>
      </c>
      <c r="L14" s="31">
        <v>41122</v>
      </c>
      <c r="M14" s="31">
        <v>41153</v>
      </c>
      <c r="N14" s="31">
        <v>41183</v>
      </c>
      <c r="O14" s="31">
        <v>41214</v>
      </c>
      <c r="P14" s="31">
        <v>41244</v>
      </c>
    </row>
    <row r="15" spans="1:16" x14ac:dyDescent="0.25">
      <c r="D15" s="32" t="s">
        <v>7</v>
      </c>
      <c r="E15" s="33"/>
      <c r="F15" s="41"/>
      <c r="G15" s="33"/>
      <c r="H15" s="33"/>
      <c r="I15" s="33"/>
      <c r="J15" s="35"/>
      <c r="K15" s="35"/>
      <c r="L15" s="35"/>
      <c r="M15" s="41"/>
      <c r="N15" s="41">
        <f>+K2+K3+K4+K5</f>
        <v>3391204943.8600001</v>
      </c>
      <c r="O15" s="41">
        <f>+K7+K8+K9+K10</f>
        <v>608795056.13999999</v>
      </c>
      <c r="P15" s="41"/>
    </row>
    <row r="16" spans="1:16" x14ac:dyDescent="0.25">
      <c r="D16" s="34" t="s">
        <v>1</v>
      </c>
      <c r="E16" s="33"/>
      <c r="F16" s="41"/>
      <c r="G16" s="33"/>
      <c r="H16" s="33"/>
      <c r="I16" s="35"/>
      <c r="J16" s="35"/>
      <c r="K16" s="35"/>
      <c r="L16" s="35"/>
      <c r="M16" s="35"/>
      <c r="N16" s="35"/>
      <c r="O16" s="35"/>
      <c r="P16" s="35"/>
    </row>
  </sheetData>
  <mergeCells count="21">
    <mergeCell ref="K11:L11"/>
    <mergeCell ref="B12:K12"/>
    <mergeCell ref="L12:M12"/>
    <mergeCell ref="C8:D8"/>
    <mergeCell ref="K8:L8"/>
    <mergeCell ref="C9:D9"/>
    <mergeCell ref="K9:L9"/>
    <mergeCell ref="C10:D10"/>
    <mergeCell ref="K10:L10"/>
    <mergeCell ref="C4:D4"/>
    <mergeCell ref="K4:L4"/>
    <mergeCell ref="C5:D5"/>
    <mergeCell ref="K5:L5"/>
    <mergeCell ref="C7:D7"/>
    <mergeCell ref="K7:L7"/>
    <mergeCell ref="C1:D1"/>
    <mergeCell ref="K1:L1"/>
    <mergeCell ref="C2:D2"/>
    <mergeCell ref="K2:L2"/>
    <mergeCell ref="C3:D3"/>
    <mergeCell ref="K3:L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4"/>
  <dimension ref="A1:P12"/>
  <sheetViews>
    <sheetView topLeftCell="C1" workbookViewId="0">
      <selection activeCell="I40" sqref="I40"/>
    </sheetView>
  </sheetViews>
  <sheetFormatPr defaultRowHeight="15" x14ac:dyDescent="0.25"/>
  <cols>
    <col min="1" max="2" width="34.7109375" hidden="1" customWidth="1"/>
    <col min="3" max="3" width="19.85546875" customWidth="1"/>
    <col min="4" max="6" width="19.140625" customWidth="1"/>
    <col min="7" max="7" width="99.28515625" customWidth="1"/>
    <col min="8" max="16" width="19.140625" customWidth="1"/>
    <col min="17" max="17" width="34.7109375" customWidth="1"/>
  </cols>
  <sheetData>
    <row r="1" spans="1:16" x14ac:dyDescent="0.25">
      <c r="A1" s="16"/>
      <c r="B1" s="16"/>
      <c r="C1" s="215" t="s">
        <v>9</v>
      </c>
      <c r="D1" s="215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15" t="s">
        <v>16</v>
      </c>
      <c r="L1" s="215"/>
      <c r="M1" s="17" t="s">
        <v>17</v>
      </c>
      <c r="N1" s="16"/>
      <c r="O1" s="16"/>
    </row>
    <row r="2" spans="1:16" x14ac:dyDescent="0.25">
      <c r="A2" s="16"/>
      <c r="B2" s="16"/>
      <c r="C2" s="217">
        <v>41276</v>
      </c>
      <c r="D2" s="217"/>
      <c r="E2" s="20">
        <v>22074</v>
      </c>
      <c r="F2" s="20" t="s">
        <v>280</v>
      </c>
      <c r="G2" s="20" t="s">
        <v>372</v>
      </c>
      <c r="H2" s="21" t="s">
        <v>284</v>
      </c>
      <c r="I2" s="22" t="s">
        <v>22</v>
      </c>
      <c r="J2" s="22" t="s">
        <v>22</v>
      </c>
      <c r="K2" s="231" t="s">
        <v>393</v>
      </c>
      <c r="L2" s="231"/>
      <c r="M2" s="22" t="s">
        <v>22</v>
      </c>
      <c r="N2" s="16"/>
      <c r="O2" s="16"/>
    </row>
    <row r="3" spans="1:16" x14ac:dyDescent="0.25">
      <c r="A3" s="16"/>
      <c r="B3" s="16"/>
      <c r="C3" s="217">
        <v>41276</v>
      </c>
      <c r="D3" s="217"/>
      <c r="E3" s="20">
        <v>22074</v>
      </c>
      <c r="F3" s="20" t="s">
        <v>280</v>
      </c>
      <c r="G3" s="20" t="s">
        <v>373</v>
      </c>
      <c r="H3" s="21" t="s">
        <v>284</v>
      </c>
      <c r="I3" s="22" t="s">
        <v>22</v>
      </c>
      <c r="J3" s="22" t="s">
        <v>22</v>
      </c>
      <c r="K3" s="231" t="s">
        <v>22</v>
      </c>
      <c r="L3" s="231"/>
      <c r="M3" s="22" t="s">
        <v>22</v>
      </c>
      <c r="N3" s="16"/>
      <c r="O3" s="16"/>
    </row>
    <row r="4" spans="1:16" x14ac:dyDescent="0.25">
      <c r="A4" s="16"/>
      <c r="B4" s="16"/>
      <c r="C4" s="217">
        <v>41276</v>
      </c>
      <c r="D4" s="217"/>
      <c r="E4" s="20">
        <v>22074</v>
      </c>
      <c r="F4" s="20" t="s">
        <v>280</v>
      </c>
      <c r="G4" s="20" t="s">
        <v>374</v>
      </c>
      <c r="H4" s="21" t="s">
        <v>284</v>
      </c>
      <c r="I4" s="22" t="s">
        <v>22</v>
      </c>
      <c r="J4" s="22" t="s">
        <v>22</v>
      </c>
      <c r="K4" s="231" t="s">
        <v>22</v>
      </c>
      <c r="L4" s="231"/>
      <c r="M4" s="22" t="s">
        <v>22</v>
      </c>
      <c r="N4" s="16"/>
      <c r="O4" s="16"/>
    </row>
    <row r="5" spans="1:16" x14ac:dyDescent="0.25">
      <c r="A5" s="16"/>
      <c r="B5" s="16"/>
      <c r="C5" s="217">
        <v>41276</v>
      </c>
      <c r="D5" s="217"/>
      <c r="E5" s="20">
        <v>22074</v>
      </c>
      <c r="F5" s="20" t="s">
        <v>280</v>
      </c>
      <c r="G5" s="20" t="s">
        <v>370</v>
      </c>
      <c r="H5" s="21" t="s">
        <v>284</v>
      </c>
      <c r="I5" s="22" t="s">
        <v>22</v>
      </c>
      <c r="J5" s="22" t="s">
        <v>22</v>
      </c>
      <c r="K5" s="231" t="s">
        <v>22</v>
      </c>
      <c r="L5" s="231"/>
      <c r="M5" s="22" t="s">
        <v>22</v>
      </c>
      <c r="N5" s="16"/>
      <c r="O5" s="16"/>
    </row>
    <row r="6" spans="1:16" x14ac:dyDescent="0.25">
      <c r="A6" s="16"/>
      <c r="B6" s="16"/>
      <c r="C6" s="217">
        <v>41276</v>
      </c>
      <c r="D6" s="217"/>
      <c r="E6" s="20">
        <v>22074</v>
      </c>
      <c r="F6" s="20" t="s">
        <v>280</v>
      </c>
      <c r="G6" s="20" t="s">
        <v>371</v>
      </c>
      <c r="H6" s="21" t="s">
        <v>284</v>
      </c>
      <c r="I6" s="22" t="s">
        <v>22</v>
      </c>
      <c r="J6" s="22" t="s">
        <v>22</v>
      </c>
      <c r="K6" s="231" t="s">
        <v>22</v>
      </c>
      <c r="L6" s="231"/>
      <c r="M6" s="22" t="s">
        <v>22</v>
      </c>
      <c r="N6" s="16"/>
      <c r="O6" s="16"/>
    </row>
    <row r="7" spans="1:16" x14ac:dyDescent="0.25">
      <c r="A7" s="16"/>
      <c r="B7" s="16"/>
      <c r="C7" s="217">
        <v>41276</v>
      </c>
      <c r="D7" s="217"/>
      <c r="E7" s="20">
        <v>22074</v>
      </c>
      <c r="F7" s="20" t="s">
        <v>280</v>
      </c>
      <c r="G7" s="20" t="s">
        <v>369</v>
      </c>
      <c r="H7" s="21" t="s">
        <v>284</v>
      </c>
      <c r="I7" s="22" t="s">
        <v>22</v>
      </c>
      <c r="J7" s="22" t="s">
        <v>22</v>
      </c>
      <c r="K7" s="231" t="s">
        <v>22</v>
      </c>
      <c r="L7" s="231"/>
      <c r="M7" s="22" t="s">
        <v>22</v>
      </c>
      <c r="N7" s="16"/>
      <c r="O7" s="16"/>
    </row>
    <row r="8" spans="1:16" x14ac:dyDescent="0.25">
      <c r="A8" s="16"/>
      <c r="B8" s="16"/>
      <c r="C8" s="16"/>
      <c r="D8" s="16"/>
      <c r="E8" s="16"/>
      <c r="F8" s="16"/>
      <c r="G8" s="16"/>
      <c r="H8" s="18" t="s">
        <v>277</v>
      </c>
      <c r="I8" s="25" t="s">
        <v>22</v>
      </c>
      <c r="J8" s="25" t="s">
        <v>22</v>
      </c>
      <c r="K8" s="232" t="s">
        <v>393</v>
      </c>
      <c r="L8" s="232"/>
      <c r="M8" s="25" t="s">
        <v>22</v>
      </c>
      <c r="N8" s="16"/>
      <c r="O8" s="16"/>
    </row>
    <row r="9" spans="1:16" x14ac:dyDescent="0.25">
      <c r="A9" s="16"/>
      <c r="B9" s="223" t="s">
        <v>278</v>
      </c>
      <c r="C9" s="223"/>
      <c r="D9" s="223"/>
      <c r="E9" s="223"/>
      <c r="F9" s="223"/>
      <c r="G9" s="223"/>
      <c r="H9" s="223"/>
      <c r="I9" s="223"/>
      <c r="J9" s="223"/>
      <c r="K9" s="223"/>
      <c r="L9" s="230" t="s">
        <v>279</v>
      </c>
      <c r="M9" s="230"/>
      <c r="N9" s="16"/>
      <c r="O9" s="16"/>
    </row>
    <row r="10" spans="1:16" x14ac:dyDescent="0.25">
      <c r="D10" s="63"/>
      <c r="E10" s="31">
        <v>41275</v>
      </c>
      <c r="F10" s="31">
        <v>41306</v>
      </c>
      <c r="G10" s="31">
        <v>41334</v>
      </c>
      <c r="H10" s="31">
        <v>41365</v>
      </c>
      <c r="I10" s="31">
        <v>41395</v>
      </c>
      <c r="J10" s="31">
        <v>41426</v>
      </c>
      <c r="K10" s="31">
        <v>41456</v>
      </c>
      <c r="L10" s="31">
        <v>41487</v>
      </c>
      <c r="M10" s="31">
        <v>41518</v>
      </c>
      <c r="N10" s="31">
        <v>41548</v>
      </c>
      <c r="O10" s="31">
        <v>41579</v>
      </c>
      <c r="P10" s="31">
        <v>41609</v>
      </c>
    </row>
    <row r="11" spans="1:16" x14ac:dyDescent="0.25">
      <c r="D11" s="64" t="s">
        <v>7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x14ac:dyDescent="0.25">
      <c r="D12" s="66" t="s">
        <v>1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</row>
  </sheetData>
  <mergeCells count="17">
    <mergeCell ref="C7:D7"/>
    <mergeCell ref="K7:L7"/>
    <mergeCell ref="K8:L8"/>
    <mergeCell ref="B9:K9"/>
    <mergeCell ref="L9:M9"/>
    <mergeCell ref="C4:D4"/>
    <mergeCell ref="K4:L4"/>
    <mergeCell ref="C5:D5"/>
    <mergeCell ref="K5:L5"/>
    <mergeCell ref="C6:D6"/>
    <mergeCell ref="K6:L6"/>
    <mergeCell ref="C1:D1"/>
    <mergeCell ref="K1:L1"/>
    <mergeCell ref="C2:D2"/>
    <mergeCell ref="K2:L2"/>
    <mergeCell ref="C3:D3"/>
    <mergeCell ref="K3:L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5"/>
  <dimension ref="A1:Q12"/>
  <sheetViews>
    <sheetView topLeftCell="B1" workbookViewId="0">
      <selection activeCell="G34" sqref="G34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46.140625" customWidth="1"/>
    <col min="5" max="5" width="29.85546875" customWidth="1"/>
    <col min="6" max="6" width="26" customWidth="1"/>
    <col min="7" max="7" width="43.5703125" customWidth="1"/>
    <col min="8" max="8" width="7.5703125" customWidth="1"/>
    <col min="9" max="10" width="15.140625" customWidth="1"/>
    <col min="11" max="17" width="17.85546875" style="15" customWidth="1"/>
  </cols>
  <sheetData>
    <row r="1" spans="1:16" x14ac:dyDescent="0.25">
      <c r="A1" s="16"/>
      <c r="B1" s="16"/>
      <c r="C1" s="215" t="s">
        <v>9</v>
      </c>
      <c r="D1" s="215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27" t="s">
        <v>16</v>
      </c>
      <c r="L1" s="227"/>
      <c r="M1" s="19" t="s">
        <v>17</v>
      </c>
      <c r="N1" s="28"/>
      <c r="O1" s="28"/>
    </row>
    <row r="2" spans="1:16" x14ac:dyDescent="0.25">
      <c r="A2" s="16"/>
      <c r="B2" s="16"/>
      <c r="C2" s="217">
        <v>41641</v>
      </c>
      <c r="D2" s="217"/>
      <c r="E2" s="20">
        <v>34672</v>
      </c>
      <c r="F2" s="20" t="s">
        <v>281</v>
      </c>
      <c r="G2" s="20" t="s">
        <v>369</v>
      </c>
      <c r="H2" s="21" t="s">
        <v>284</v>
      </c>
      <c r="I2" s="22" t="s">
        <v>22</v>
      </c>
      <c r="J2" s="22" t="s">
        <v>22</v>
      </c>
      <c r="K2" s="226" t="s">
        <v>22</v>
      </c>
      <c r="L2" s="226"/>
      <c r="M2" s="23" t="s">
        <v>22</v>
      </c>
      <c r="N2" s="28"/>
      <c r="O2" s="28"/>
    </row>
    <row r="3" spans="1:16" x14ac:dyDescent="0.25">
      <c r="A3" s="16"/>
      <c r="B3" s="16"/>
      <c r="C3" s="217">
        <v>41641</v>
      </c>
      <c r="D3" s="217"/>
      <c r="E3" s="20">
        <v>34672</v>
      </c>
      <c r="F3" s="20" t="s">
        <v>281</v>
      </c>
      <c r="G3" s="20" t="s">
        <v>370</v>
      </c>
      <c r="H3" s="21" t="s">
        <v>284</v>
      </c>
      <c r="I3" s="22" t="s">
        <v>22</v>
      </c>
      <c r="J3" s="22" t="s">
        <v>22</v>
      </c>
      <c r="K3" s="226" t="s">
        <v>22</v>
      </c>
      <c r="L3" s="226"/>
      <c r="M3" s="23" t="s">
        <v>22</v>
      </c>
      <c r="N3" s="28"/>
      <c r="O3" s="28"/>
    </row>
    <row r="4" spans="1:16" x14ac:dyDescent="0.25">
      <c r="A4" s="16"/>
      <c r="B4" s="16"/>
      <c r="C4" s="217">
        <v>41641</v>
      </c>
      <c r="D4" s="217"/>
      <c r="E4" s="20">
        <v>34672</v>
      </c>
      <c r="F4" s="20" t="s">
        <v>281</v>
      </c>
      <c r="G4" s="20" t="s">
        <v>371</v>
      </c>
      <c r="H4" s="21" t="s">
        <v>284</v>
      </c>
      <c r="I4" s="22" t="s">
        <v>22</v>
      </c>
      <c r="J4" s="22" t="s">
        <v>22</v>
      </c>
      <c r="K4" s="226" t="s">
        <v>22</v>
      </c>
      <c r="L4" s="226"/>
      <c r="M4" s="23" t="s">
        <v>22</v>
      </c>
      <c r="N4" s="28"/>
      <c r="O4" s="28"/>
    </row>
    <row r="5" spans="1:16" x14ac:dyDescent="0.25">
      <c r="A5" s="16"/>
      <c r="B5" s="16"/>
      <c r="C5" s="217">
        <v>41641</v>
      </c>
      <c r="D5" s="217"/>
      <c r="E5" s="20">
        <v>34672</v>
      </c>
      <c r="F5" s="20" t="s">
        <v>281</v>
      </c>
      <c r="G5" s="20" t="s">
        <v>372</v>
      </c>
      <c r="H5" s="21" t="s">
        <v>284</v>
      </c>
      <c r="I5" s="22" t="s">
        <v>22</v>
      </c>
      <c r="J5" s="22" t="s">
        <v>22</v>
      </c>
      <c r="K5" s="226">
        <v>37110000000</v>
      </c>
      <c r="L5" s="226"/>
      <c r="M5" s="23" t="s">
        <v>22</v>
      </c>
      <c r="N5" s="28"/>
      <c r="O5" s="28"/>
    </row>
    <row r="6" spans="1:16" x14ac:dyDescent="0.25">
      <c r="A6" s="16"/>
      <c r="B6" s="16"/>
      <c r="C6" s="217">
        <v>41641</v>
      </c>
      <c r="D6" s="217"/>
      <c r="E6" s="20">
        <v>34672</v>
      </c>
      <c r="F6" s="20" t="s">
        <v>281</v>
      </c>
      <c r="G6" s="20" t="s">
        <v>373</v>
      </c>
      <c r="H6" s="21" t="s">
        <v>284</v>
      </c>
      <c r="I6" s="22" t="s">
        <v>22</v>
      </c>
      <c r="J6" s="22" t="s">
        <v>22</v>
      </c>
      <c r="K6" s="226" t="s">
        <v>22</v>
      </c>
      <c r="L6" s="226"/>
      <c r="M6" s="23" t="s">
        <v>22</v>
      </c>
      <c r="N6" s="28"/>
      <c r="O6" s="28"/>
    </row>
    <row r="7" spans="1:16" x14ac:dyDescent="0.25">
      <c r="A7" s="16"/>
      <c r="B7" s="16"/>
      <c r="C7" s="217">
        <v>41641</v>
      </c>
      <c r="D7" s="217"/>
      <c r="E7" s="20">
        <v>34672</v>
      </c>
      <c r="F7" s="20" t="s">
        <v>281</v>
      </c>
      <c r="G7" s="20" t="s">
        <v>374</v>
      </c>
      <c r="H7" s="21" t="s">
        <v>284</v>
      </c>
      <c r="I7" s="22" t="s">
        <v>22</v>
      </c>
      <c r="J7" s="22" t="s">
        <v>22</v>
      </c>
      <c r="K7" s="226" t="s">
        <v>22</v>
      </c>
      <c r="L7" s="226"/>
      <c r="M7" s="23" t="s">
        <v>22</v>
      </c>
      <c r="N7" s="28"/>
      <c r="O7" s="28"/>
    </row>
    <row r="8" spans="1:16" x14ac:dyDescent="0.25">
      <c r="A8" s="16"/>
      <c r="B8" s="16"/>
      <c r="C8" s="16"/>
      <c r="D8" s="16"/>
      <c r="E8" s="16"/>
      <c r="F8" s="16"/>
      <c r="G8" s="16"/>
      <c r="H8" s="18" t="s">
        <v>277</v>
      </c>
      <c r="I8" s="25" t="s">
        <v>22</v>
      </c>
      <c r="J8" s="25" t="s">
        <v>22</v>
      </c>
      <c r="K8" s="228">
        <v>37110000000</v>
      </c>
      <c r="L8" s="228"/>
      <c r="M8" s="26" t="s">
        <v>22</v>
      </c>
      <c r="N8" s="28"/>
      <c r="O8" s="28"/>
    </row>
    <row r="9" spans="1:16" x14ac:dyDescent="0.25">
      <c r="A9" s="16"/>
      <c r="B9" s="223" t="s">
        <v>278</v>
      </c>
      <c r="C9" s="223"/>
      <c r="D9" s="223"/>
      <c r="E9" s="223"/>
      <c r="F9" s="223"/>
      <c r="G9" s="223"/>
      <c r="H9" s="223"/>
      <c r="I9" s="223"/>
      <c r="J9" s="223"/>
      <c r="K9" s="223"/>
      <c r="L9" s="229" t="s">
        <v>279</v>
      </c>
      <c r="M9" s="229"/>
      <c r="N9" s="28"/>
      <c r="O9" s="28"/>
    </row>
    <row r="10" spans="1:16" x14ac:dyDescent="0.25">
      <c r="D10" s="63"/>
      <c r="E10" s="42">
        <v>41640</v>
      </c>
      <c r="F10" s="42">
        <v>41671</v>
      </c>
      <c r="G10" s="42">
        <v>41699</v>
      </c>
      <c r="H10" s="42">
        <v>41730</v>
      </c>
      <c r="I10" s="42">
        <v>41760</v>
      </c>
      <c r="J10" s="42">
        <v>41791</v>
      </c>
      <c r="K10" s="42">
        <v>41821</v>
      </c>
      <c r="L10" s="42">
        <v>41852</v>
      </c>
      <c r="M10" s="42">
        <v>41883</v>
      </c>
      <c r="N10" s="42">
        <v>41913</v>
      </c>
      <c r="O10" s="42">
        <v>41944</v>
      </c>
      <c r="P10" s="42">
        <v>41974</v>
      </c>
    </row>
    <row r="11" spans="1:16" x14ac:dyDescent="0.25">
      <c r="D11" s="64" t="s">
        <v>7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x14ac:dyDescent="0.25">
      <c r="D12" s="66" t="s">
        <v>1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</row>
  </sheetData>
  <mergeCells count="17">
    <mergeCell ref="C7:D7"/>
    <mergeCell ref="K7:L7"/>
    <mergeCell ref="K8:L8"/>
    <mergeCell ref="B9:K9"/>
    <mergeCell ref="L9:M9"/>
    <mergeCell ref="C4:D4"/>
    <mergeCell ref="K4:L4"/>
    <mergeCell ref="C5:D5"/>
    <mergeCell ref="K5:L5"/>
    <mergeCell ref="C6:D6"/>
    <mergeCell ref="K6:L6"/>
    <mergeCell ref="C1:D1"/>
    <mergeCell ref="K1:L1"/>
    <mergeCell ref="C2:D2"/>
    <mergeCell ref="K2:L2"/>
    <mergeCell ref="C3:D3"/>
    <mergeCell ref="K3:L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6"/>
  <dimension ref="A1:P12"/>
  <sheetViews>
    <sheetView topLeftCell="B1" workbookViewId="0">
      <selection activeCell="L31" sqref="L31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25.7109375" customWidth="1"/>
    <col min="5" max="5" width="10.140625" customWidth="1"/>
    <col min="6" max="6" width="48.140625" customWidth="1"/>
    <col min="7" max="7" width="20.140625" customWidth="1"/>
    <col min="8" max="8" width="15.28515625" customWidth="1"/>
    <col min="9" max="10" width="15.140625" customWidth="1"/>
    <col min="11" max="11" width="14.7109375" style="15" customWidth="1"/>
    <col min="12" max="12" width="21" style="15" customWidth="1"/>
    <col min="13" max="13" width="15.140625" style="15" customWidth="1"/>
    <col min="14" max="15" width="8.85546875" customWidth="1"/>
    <col min="16" max="16" width="14.85546875" customWidth="1"/>
  </cols>
  <sheetData>
    <row r="1" spans="1:16" x14ac:dyDescent="0.25">
      <c r="A1" s="16"/>
      <c r="B1" s="16"/>
      <c r="C1" s="215" t="s">
        <v>9</v>
      </c>
      <c r="D1" s="215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27" t="s">
        <v>16</v>
      </c>
      <c r="L1" s="227"/>
      <c r="M1" s="19" t="s">
        <v>17</v>
      </c>
      <c r="N1" s="16"/>
      <c r="O1" s="16"/>
    </row>
    <row r="2" spans="1:16" ht="18" x14ac:dyDescent="0.25">
      <c r="A2" s="16"/>
      <c r="B2" s="16"/>
      <c r="C2" s="217">
        <v>40911</v>
      </c>
      <c r="D2" s="217"/>
      <c r="E2" s="20">
        <v>9018</v>
      </c>
      <c r="F2" s="20" t="s">
        <v>18</v>
      </c>
      <c r="G2" s="20" t="s">
        <v>375</v>
      </c>
      <c r="H2" s="21" t="s">
        <v>284</v>
      </c>
      <c r="I2" s="22" t="s">
        <v>22</v>
      </c>
      <c r="J2" s="22" t="s">
        <v>22</v>
      </c>
      <c r="K2" s="226">
        <v>930416666.66999996</v>
      </c>
      <c r="L2" s="226"/>
      <c r="M2" s="23" t="s">
        <v>22</v>
      </c>
      <c r="N2" s="16"/>
      <c r="O2" s="16"/>
    </row>
    <row r="3" spans="1:16" ht="27" x14ac:dyDescent="0.25">
      <c r="A3" s="16"/>
      <c r="B3" s="16"/>
      <c r="C3" s="217">
        <v>41011</v>
      </c>
      <c r="D3" s="217"/>
      <c r="E3" s="20">
        <v>12650</v>
      </c>
      <c r="F3" s="20" t="s">
        <v>376</v>
      </c>
      <c r="G3" s="20" t="s">
        <v>377</v>
      </c>
      <c r="H3" s="21" t="s">
        <v>284</v>
      </c>
      <c r="I3" s="22" t="s">
        <v>22</v>
      </c>
      <c r="J3" s="22" t="s">
        <v>22</v>
      </c>
      <c r="K3" s="226">
        <v>107065000</v>
      </c>
      <c r="L3" s="226"/>
      <c r="M3" s="23" t="s">
        <v>22</v>
      </c>
      <c r="N3" s="16"/>
      <c r="O3" s="16"/>
    </row>
    <row r="4" spans="1:16" ht="27" x14ac:dyDescent="0.25">
      <c r="A4" s="16"/>
      <c r="B4" s="16"/>
      <c r="C4" s="217">
        <v>41046</v>
      </c>
      <c r="D4" s="217"/>
      <c r="E4" s="20">
        <v>14047</v>
      </c>
      <c r="F4" s="20" t="s">
        <v>378</v>
      </c>
      <c r="G4" s="20" t="s">
        <v>377</v>
      </c>
      <c r="H4" s="21" t="s">
        <v>284</v>
      </c>
      <c r="I4" s="22" t="s">
        <v>22</v>
      </c>
      <c r="J4" s="22" t="s">
        <v>22</v>
      </c>
      <c r="K4" s="226" t="s">
        <v>22</v>
      </c>
      <c r="L4" s="226"/>
      <c r="M4" s="23">
        <v>107065000</v>
      </c>
      <c r="N4" s="16"/>
      <c r="O4" s="16"/>
    </row>
    <row r="5" spans="1:16" ht="36" x14ac:dyDescent="0.25">
      <c r="A5" s="16"/>
      <c r="B5" s="16"/>
      <c r="C5" s="217">
        <v>41060</v>
      </c>
      <c r="D5" s="217"/>
      <c r="E5" s="20">
        <v>14612</v>
      </c>
      <c r="F5" s="20" t="s">
        <v>379</v>
      </c>
      <c r="G5" s="20" t="s">
        <v>380</v>
      </c>
      <c r="H5" s="21" t="s">
        <v>284</v>
      </c>
      <c r="I5" s="22" t="s">
        <v>22</v>
      </c>
      <c r="J5" s="22" t="s">
        <v>22</v>
      </c>
      <c r="K5" s="226">
        <v>1102500000</v>
      </c>
      <c r="L5" s="226"/>
      <c r="M5" s="23" t="s">
        <v>22</v>
      </c>
      <c r="N5" s="16"/>
      <c r="O5" s="16"/>
    </row>
    <row r="6" spans="1:16" ht="27" x14ac:dyDescent="0.25">
      <c r="A6" s="16"/>
      <c r="B6" s="16"/>
      <c r="C6" s="217">
        <v>41152</v>
      </c>
      <c r="D6" s="217"/>
      <c r="E6" s="20">
        <v>18013</v>
      </c>
      <c r="F6" s="20" t="s">
        <v>381</v>
      </c>
      <c r="G6" s="20" t="s">
        <v>382</v>
      </c>
      <c r="H6" s="21" t="s">
        <v>284</v>
      </c>
      <c r="I6" s="22" t="s">
        <v>22</v>
      </c>
      <c r="J6" s="22" t="s">
        <v>22</v>
      </c>
      <c r="K6" s="226">
        <v>294000000</v>
      </c>
      <c r="L6" s="226"/>
      <c r="M6" s="23" t="s">
        <v>22</v>
      </c>
      <c r="N6" s="16"/>
      <c r="O6" s="16"/>
    </row>
    <row r="7" spans="1:16" ht="27" x14ac:dyDescent="0.25">
      <c r="A7" s="16"/>
      <c r="B7" s="16"/>
      <c r="C7" s="217">
        <v>41274</v>
      </c>
      <c r="D7" s="217"/>
      <c r="E7" s="20">
        <v>22034</v>
      </c>
      <c r="F7" s="20" t="s">
        <v>383</v>
      </c>
      <c r="G7" s="20" t="s">
        <v>375</v>
      </c>
      <c r="H7" s="21" t="s">
        <v>284</v>
      </c>
      <c r="I7" s="22" t="s">
        <v>22</v>
      </c>
      <c r="J7" s="22" t="s">
        <v>22</v>
      </c>
      <c r="K7" s="226" t="s">
        <v>22</v>
      </c>
      <c r="L7" s="226"/>
      <c r="M7" s="23">
        <v>18416666.670000002</v>
      </c>
      <c r="N7" s="16"/>
      <c r="O7" s="16"/>
    </row>
    <row r="8" spans="1:16" x14ac:dyDescent="0.25">
      <c r="A8" s="16"/>
      <c r="B8" s="16"/>
      <c r="C8" s="16"/>
      <c r="D8" s="16"/>
      <c r="E8" s="16"/>
      <c r="F8" s="16"/>
      <c r="G8" s="16"/>
      <c r="H8" s="18" t="s">
        <v>277</v>
      </c>
      <c r="I8" s="25" t="s">
        <v>22</v>
      </c>
      <c r="J8" s="25" t="s">
        <v>22</v>
      </c>
      <c r="K8" s="228">
        <v>2433981666.6700001</v>
      </c>
      <c r="L8" s="228"/>
      <c r="M8" s="26">
        <v>125481666.67</v>
      </c>
      <c r="N8" s="16"/>
      <c r="O8" s="16"/>
    </row>
    <row r="9" spans="1:16" x14ac:dyDescent="0.25">
      <c r="A9" s="16"/>
      <c r="B9" s="223" t="s">
        <v>278</v>
      </c>
      <c r="C9" s="223"/>
      <c r="D9" s="223"/>
      <c r="E9" s="223"/>
      <c r="F9" s="223"/>
      <c r="G9" s="223"/>
      <c r="H9" s="223"/>
      <c r="I9" s="223"/>
      <c r="J9" s="223"/>
      <c r="K9" s="223"/>
      <c r="L9" s="229" t="s">
        <v>279</v>
      </c>
      <c r="M9" s="229"/>
      <c r="N9" s="16"/>
      <c r="O9" s="16"/>
    </row>
    <row r="10" spans="1:16" x14ac:dyDescent="0.25">
      <c r="D10" s="63"/>
      <c r="E10" s="42">
        <v>40909</v>
      </c>
      <c r="F10" s="42">
        <v>40940</v>
      </c>
      <c r="G10" s="42">
        <v>40969</v>
      </c>
      <c r="H10" s="42">
        <v>41000</v>
      </c>
      <c r="I10" s="42">
        <v>41030</v>
      </c>
      <c r="J10" s="42">
        <v>41061</v>
      </c>
      <c r="K10" s="42">
        <v>41091</v>
      </c>
      <c r="L10" s="42">
        <v>41122</v>
      </c>
      <c r="M10" s="42">
        <v>41153</v>
      </c>
      <c r="N10" s="42">
        <v>41183</v>
      </c>
      <c r="O10" s="42">
        <v>41214</v>
      </c>
      <c r="P10" s="42">
        <v>41244</v>
      </c>
    </row>
    <row r="11" spans="1:16" x14ac:dyDescent="0.25">
      <c r="D11" s="64" t="s">
        <v>7</v>
      </c>
      <c r="E11" s="65"/>
      <c r="F11" s="65"/>
      <c r="G11" s="65"/>
      <c r="H11" s="65">
        <f>+K3</f>
        <v>107065000</v>
      </c>
      <c r="I11" s="65">
        <f>+K5</f>
        <v>1102500000</v>
      </c>
      <c r="J11" s="65"/>
      <c r="K11" s="65"/>
      <c r="L11" s="65">
        <f>+K6</f>
        <v>294000000</v>
      </c>
      <c r="M11" s="65"/>
      <c r="N11" s="65"/>
      <c r="O11" s="65"/>
      <c r="P11" s="65"/>
    </row>
    <row r="12" spans="1:16" x14ac:dyDescent="0.25">
      <c r="D12" s="66" t="s">
        <v>1</v>
      </c>
      <c r="E12" s="65"/>
      <c r="F12" s="65"/>
      <c r="G12" s="65"/>
      <c r="H12" s="65"/>
      <c r="I12" s="65">
        <f>+M4</f>
        <v>107065000</v>
      </c>
      <c r="J12" s="65"/>
      <c r="K12" s="65"/>
      <c r="L12" s="65"/>
      <c r="M12" s="65"/>
      <c r="N12" s="65"/>
      <c r="O12" s="65"/>
      <c r="P12" s="65">
        <f>+M7</f>
        <v>18416666.670000002</v>
      </c>
    </row>
  </sheetData>
  <mergeCells count="17">
    <mergeCell ref="C7:D7"/>
    <mergeCell ref="K7:L7"/>
    <mergeCell ref="K8:L8"/>
    <mergeCell ref="B9:K9"/>
    <mergeCell ref="L9:M9"/>
    <mergeCell ref="C4:D4"/>
    <mergeCell ref="K4:L4"/>
    <mergeCell ref="C5:D5"/>
    <mergeCell ref="K5:L5"/>
    <mergeCell ref="C6:D6"/>
    <mergeCell ref="K6:L6"/>
    <mergeCell ref="C1:D1"/>
    <mergeCell ref="K1:L1"/>
    <mergeCell ref="C2:D2"/>
    <mergeCell ref="K2:L2"/>
    <mergeCell ref="C3:D3"/>
    <mergeCell ref="K3:L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7"/>
  <dimension ref="A1:P13"/>
  <sheetViews>
    <sheetView topLeftCell="G1" workbookViewId="0">
      <selection activeCell="P40" sqref="P40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22.7109375" customWidth="1"/>
    <col min="5" max="5" width="49.5703125" customWidth="1"/>
    <col min="6" max="6" width="88.28515625" customWidth="1"/>
    <col min="7" max="7" width="89.140625" customWidth="1"/>
    <col min="8" max="8" width="16.5703125" customWidth="1"/>
    <col min="9" max="10" width="18.5703125" customWidth="1"/>
    <col min="11" max="13" width="18.5703125" style="15" customWidth="1"/>
    <col min="14" max="16" width="18.5703125" customWidth="1"/>
  </cols>
  <sheetData>
    <row r="1" spans="1:16" ht="15" customHeight="1" x14ac:dyDescent="0.25">
      <c r="A1" s="16"/>
      <c r="B1" s="16"/>
      <c r="C1" s="215" t="s">
        <v>9</v>
      </c>
      <c r="D1" s="215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27" t="s">
        <v>16</v>
      </c>
      <c r="L1" s="227"/>
      <c r="M1" s="19" t="s">
        <v>17</v>
      </c>
      <c r="N1" s="16"/>
      <c r="O1" s="16"/>
    </row>
    <row r="2" spans="1:16" ht="15" customHeight="1" x14ac:dyDescent="0.25">
      <c r="A2" s="16"/>
      <c r="B2" s="16"/>
      <c r="C2" s="217">
        <v>41276</v>
      </c>
      <c r="D2" s="217"/>
      <c r="E2" s="20">
        <v>22074</v>
      </c>
      <c r="F2" s="20" t="s">
        <v>280</v>
      </c>
      <c r="G2" s="20" t="s">
        <v>380</v>
      </c>
      <c r="H2" s="21" t="s">
        <v>284</v>
      </c>
      <c r="I2" s="22" t="s">
        <v>22</v>
      </c>
      <c r="J2" s="22" t="s">
        <v>22</v>
      </c>
      <c r="K2" s="226">
        <v>1102500000</v>
      </c>
      <c r="L2" s="226"/>
      <c r="M2" s="23" t="s">
        <v>22</v>
      </c>
      <c r="N2" s="16"/>
      <c r="O2" s="16"/>
    </row>
    <row r="3" spans="1:16" ht="15" customHeight="1" x14ac:dyDescent="0.25">
      <c r="A3" s="16"/>
      <c r="B3" s="16"/>
      <c r="C3" s="217">
        <v>41276</v>
      </c>
      <c r="D3" s="217"/>
      <c r="E3" s="20">
        <v>22074</v>
      </c>
      <c r="F3" s="20" t="s">
        <v>280</v>
      </c>
      <c r="G3" s="20" t="s">
        <v>377</v>
      </c>
      <c r="H3" s="21" t="s">
        <v>284</v>
      </c>
      <c r="I3" s="22" t="s">
        <v>22</v>
      </c>
      <c r="J3" s="22" t="s">
        <v>22</v>
      </c>
      <c r="K3" s="226" t="s">
        <v>22</v>
      </c>
      <c r="L3" s="226"/>
      <c r="M3" s="23" t="s">
        <v>22</v>
      </c>
      <c r="N3" s="16"/>
      <c r="O3" s="16"/>
    </row>
    <row r="4" spans="1:16" ht="15" customHeight="1" x14ac:dyDescent="0.25">
      <c r="A4" s="16"/>
      <c r="B4" s="16"/>
      <c r="C4" s="217">
        <v>41276</v>
      </c>
      <c r="D4" s="217"/>
      <c r="E4" s="20">
        <v>22074</v>
      </c>
      <c r="F4" s="20" t="s">
        <v>280</v>
      </c>
      <c r="G4" s="20" t="s">
        <v>382</v>
      </c>
      <c r="H4" s="21" t="s">
        <v>284</v>
      </c>
      <c r="I4" s="22" t="s">
        <v>22</v>
      </c>
      <c r="J4" s="22" t="s">
        <v>22</v>
      </c>
      <c r="K4" s="226">
        <v>294000000</v>
      </c>
      <c r="L4" s="226"/>
      <c r="M4" s="23" t="s">
        <v>22</v>
      </c>
      <c r="N4" s="16"/>
      <c r="O4" s="16"/>
    </row>
    <row r="5" spans="1:16" x14ac:dyDescent="0.25">
      <c r="A5" s="16"/>
      <c r="B5" s="16"/>
      <c r="C5" s="217">
        <v>41276</v>
      </c>
      <c r="D5" s="217"/>
      <c r="E5" s="20">
        <v>22074</v>
      </c>
      <c r="F5" s="20" t="s">
        <v>280</v>
      </c>
      <c r="G5" s="20" t="s">
        <v>375</v>
      </c>
      <c r="H5" s="21" t="s">
        <v>284</v>
      </c>
      <c r="I5" s="22" t="s">
        <v>22</v>
      </c>
      <c r="J5" s="22" t="s">
        <v>22</v>
      </c>
      <c r="K5" s="226">
        <v>912000000</v>
      </c>
      <c r="L5" s="226"/>
      <c r="M5" s="23" t="s">
        <v>22</v>
      </c>
      <c r="N5" s="16"/>
      <c r="O5" s="16"/>
    </row>
    <row r="6" spans="1:16" ht="15" customHeight="1" x14ac:dyDescent="0.25">
      <c r="A6" s="16"/>
      <c r="B6" s="16"/>
      <c r="C6" s="217">
        <v>41334</v>
      </c>
      <c r="D6" s="217"/>
      <c r="E6" s="20">
        <v>23980</v>
      </c>
      <c r="F6" s="20" t="s">
        <v>384</v>
      </c>
      <c r="G6" s="20" t="s">
        <v>385</v>
      </c>
      <c r="H6" s="21" t="s">
        <v>284</v>
      </c>
      <c r="I6" s="22" t="s">
        <v>22</v>
      </c>
      <c r="J6" s="22" t="s">
        <v>22</v>
      </c>
      <c r="K6" s="226">
        <v>2874704070</v>
      </c>
      <c r="L6" s="226"/>
      <c r="M6" s="23" t="s">
        <v>22</v>
      </c>
      <c r="N6" s="16"/>
      <c r="O6" s="16"/>
    </row>
    <row r="7" spans="1:16" ht="15" customHeight="1" x14ac:dyDescent="0.25">
      <c r="A7" s="16"/>
      <c r="B7" s="16"/>
      <c r="C7" s="217">
        <v>41445</v>
      </c>
      <c r="D7" s="217"/>
      <c r="E7" s="20">
        <v>27609</v>
      </c>
      <c r="F7" s="20" t="s">
        <v>386</v>
      </c>
      <c r="G7" s="20" t="s">
        <v>387</v>
      </c>
      <c r="H7" s="21" t="s">
        <v>284</v>
      </c>
      <c r="I7" s="22" t="s">
        <v>22</v>
      </c>
      <c r="J7" s="22" t="s">
        <v>22</v>
      </c>
      <c r="K7" s="226">
        <v>3514583800</v>
      </c>
      <c r="L7" s="226"/>
      <c r="M7" s="23" t="s">
        <v>22</v>
      </c>
      <c r="N7" s="16"/>
      <c r="O7" s="16"/>
    </row>
    <row r="8" spans="1:16" x14ac:dyDescent="0.25">
      <c r="A8" s="16"/>
      <c r="B8" s="16"/>
      <c r="C8" s="16"/>
      <c r="D8" s="16"/>
      <c r="E8" s="16"/>
      <c r="F8" s="16"/>
      <c r="G8" s="16"/>
      <c r="H8" s="18" t="s">
        <v>277</v>
      </c>
      <c r="I8" s="25" t="s">
        <v>22</v>
      </c>
      <c r="J8" s="25" t="s">
        <v>22</v>
      </c>
      <c r="K8" s="228">
        <v>8697787870</v>
      </c>
      <c r="L8" s="228"/>
      <c r="M8" s="26" t="s">
        <v>22</v>
      </c>
      <c r="N8" s="16"/>
      <c r="O8" s="16"/>
    </row>
    <row r="9" spans="1:16" ht="15" customHeight="1" x14ac:dyDescent="0.25">
      <c r="A9" s="16"/>
      <c r="B9" s="223" t="s">
        <v>278</v>
      </c>
      <c r="C9" s="223"/>
      <c r="D9" s="223"/>
      <c r="E9" s="223"/>
      <c r="F9" s="223"/>
      <c r="G9" s="223"/>
      <c r="H9" s="223"/>
      <c r="I9" s="223"/>
      <c r="J9" s="223"/>
      <c r="K9" s="223"/>
      <c r="L9" s="229" t="s">
        <v>279</v>
      </c>
      <c r="M9" s="229"/>
      <c r="N9" s="16"/>
      <c r="O9" s="16"/>
    </row>
    <row r="11" spans="1:16" x14ac:dyDescent="0.25">
      <c r="D11" s="63"/>
      <c r="E11" s="31">
        <v>41275</v>
      </c>
      <c r="F11" s="31">
        <v>41306</v>
      </c>
      <c r="G11" s="31">
        <v>41334</v>
      </c>
      <c r="H11" s="31">
        <v>41365</v>
      </c>
      <c r="I11" s="31">
        <v>41395</v>
      </c>
      <c r="J11" s="31">
        <v>41426</v>
      </c>
      <c r="K11" s="31">
        <v>41456</v>
      </c>
      <c r="L11" s="31">
        <v>41487</v>
      </c>
      <c r="M11" s="31">
        <v>41518</v>
      </c>
      <c r="N11" s="31">
        <v>41548</v>
      </c>
      <c r="O11" s="31">
        <v>41579</v>
      </c>
      <c r="P11" s="31">
        <v>41609</v>
      </c>
    </row>
    <row r="12" spans="1:16" x14ac:dyDescent="0.25">
      <c r="D12" s="64" t="s">
        <v>7</v>
      </c>
      <c r="E12" s="65"/>
      <c r="F12" s="65"/>
      <c r="G12" s="65">
        <f>$K$6</f>
        <v>2874704070</v>
      </c>
      <c r="H12" s="65"/>
      <c r="I12" s="65"/>
      <c r="J12" s="65">
        <f>$K$7</f>
        <v>3514583800</v>
      </c>
      <c r="K12" s="65"/>
      <c r="L12" s="65"/>
      <c r="M12" s="65"/>
      <c r="N12" s="65"/>
      <c r="O12" s="65"/>
      <c r="P12" s="65"/>
    </row>
    <row r="13" spans="1:16" x14ac:dyDescent="0.25">
      <c r="D13" s="66" t="s">
        <v>1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</row>
  </sheetData>
  <mergeCells count="17">
    <mergeCell ref="C7:D7"/>
    <mergeCell ref="K7:L7"/>
    <mergeCell ref="K8:L8"/>
    <mergeCell ref="B9:K9"/>
    <mergeCell ref="L9:M9"/>
    <mergeCell ref="C4:D4"/>
    <mergeCell ref="K4:L4"/>
    <mergeCell ref="C5:D5"/>
    <mergeCell ref="K5:L5"/>
    <mergeCell ref="C6:D6"/>
    <mergeCell ref="K6:L6"/>
    <mergeCell ref="C1:D1"/>
    <mergeCell ref="K1:L1"/>
    <mergeCell ref="C2:D2"/>
    <mergeCell ref="K2:L2"/>
    <mergeCell ref="C3:D3"/>
    <mergeCell ref="K3:L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8"/>
  <dimension ref="A1:P14"/>
  <sheetViews>
    <sheetView topLeftCell="B1" workbookViewId="0">
      <selection activeCell="P14" sqref="P14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22" customWidth="1"/>
    <col min="5" max="5" width="10.140625" customWidth="1"/>
    <col min="6" max="6" width="26" customWidth="1"/>
    <col min="7" max="7" width="20.140625" customWidth="1"/>
    <col min="8" max="8" width="7.5703125" customWidth="1"/>
    <col min="9" max="10" width="15.140625" customWidth="1"/>
    <col min="11" max="11" width="14.7109375" customWidth="1"/>
    <col min="12" max="12" width="41.5703125" customWidth="1"/>
    <col min="13" max="13" width="15.140625" customWidth="1"/>
    <col min="14" max="15" width="8.85546875" customWidth="1"/>
    <col min="16" max="16" width="19" customWidth="1"/>
  </cols>
  <sheetData>
    <row r="1" spans="1:16" x14ac:dyDescent="0.25">
      <c r="A1" s="16"/>
      <c r="B1" s="16"/>
      <c r="C1" s="215" t="s">
        <v>9</v>
      </c>
      <c r="D1" s="215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15" t="s">
        <v>16</v>
      </c>
      <c r="L1" s="215"/>
      <c r="M1" s="17" t="s">
        <v>17</v>
      </c>
      <c r="N1" s="16"/>
      <c r="O1" s="16"/>
    </row>
    <row r="2" spans="1:16" ht="27" x14ac:dyDescent="0.25">
      <c r="A2" s="16"/>
      <c r="B2" s="16"/>
      <c r="C2" s="217">
        <v>41641</v>
      </c>
      <c r="D2" s="217"/>
      <c r="E2" s="20">
        <v>34672</v>
      </c>
      <c r="F2" s="20" t="s">
        <v>281</v>
      </c>
      <c r="G2" s="20" t="s">
        <v>377</v>
      </c>
      <c r="H2" s="21" t="s">
        <v>284</v>
      </c>
      <c r="I2" s="22" t="s">
        <v>22</v>
      </c>
      <c r="J2" s="22" t="s">
        <v>22</v>
      </c>
      <c r="K2" s="231" t="s">
        <v>22</v>
      </c>
      <c r="L2" s="231"/>
      <c r="M2" s="22" t="s">
        <v>22</v>
      </c>
      <c r="N2" s="16"/>
      <c r="O2" s="16"/>
    </row>
    <row r="3" spans="1:16" ht="36" x14ac:dyDescent="0.25">
      <c r="A3" s="16"/>
      <c r="B3" s="16"/>
      <c r="C3" s="217">
        <v>41641</v>
      </c>
      <c r="D3" s="217"/>
      <c r="E3" s="20">
        <v>34672</v>
      </c>
      <c r="F3" s="20" t="s">
        <v>281</v>
      </c>
      <c r="G3" s="20" t="s">
        <v>380</v>
      </c>
      <c r="H3" s="21" t="s">
        <v>284</v>
      </c>
      <c r="I3" s="22" t="s">
        <v>22</v>
      </c>
      <c r="J3" s="22" t="s">
        <v>22</v>
      </c>
      <c r="K3" s="231">
        <v>1102500000</v>
      </c>
      <c r="L3" s="231"/>
      <c r="M3" s="22" t="s">
        <v>22</v>
      </c>
      <c r="N3" s="16"/>
      <c r="O3" s="16"/>
    </row>
    <row r="4" spans="1:16" ht="27" x14ac:dyDescent="0.25">
      <c r="A4" s="16"/>
      <c r="B4" s="16"/>
      <c r="C4" s="217">
        <v>41641</v>
      </c>
      <c r="D4" s="217"/>
      <c r="E4" s="20">
        <v>34672</v>
      </c>
      <c r="F4" s="20" t="s">
        <v>281</v>
      </c>
      <c r="G4" s="20" t="s">
        <v>387</v>
      </c>
      <c r="H4" s="21" t="s">
        <v>284</v>
      </c>
      <c r="I4" s="22" t="s">
        <v>22</v>
      </c>
      <c r="J4" s="22" t="s">
        <v>22</v>
      </c>
      <c r="K4" s="231">
        <v>3514583800</v>
      </c>
      <c r="L4" s="231"/>
      <c r="M4" s="22" t="s">
        <v>22</v>
      </c>
      <c r="N4" s="16"/>
      <c r="O4" s="16"/>
    </row>
    <row r="5" spans="1:16" ht="18" x14ac:dyDescent="0.25">
      <c r="A5" s="16"/>
      <c r="B5" s="16"/>
      <c r="C5" s="217">
        <v>41641</v>
      </c>
      <c r="D5" s="217"/>
      <c r="E5" s="20">
        <v>34672</v>
      </c>
      <c r="F5" s="20" t="s">
        <v>281</v>
      </c>
      <c r="G5" s="20" t="s">
        <v>375</v>
      </c>
      <c r="H5" s="21" t="s">
        <v>284</v>
      </c>
      <c r="I5" s="22" t="s">
        <v>22</v>
      </c>
      <c r="J5" s="22" t="s">
        <v>22</v>
      </c>
      <c r="K5" s="231">
        <v>912000000</v>
      </c>
      <c r="L5" s="231"/>
      <c r="M5" s="22" t="s">
        <v>22</v>
      </c>
      <c r="N5" s="16"/>
      <c r="O5" s="16"/>
    </row>
    <row r="6" spans="1:16" ht="27" x14ac:dyDescent="0.25">
      <c r="A6" s="16"/>
      <c r="B6" s="16"/>
      <c r="C6" s="217">
        <v>41641</v>
      </c>
      <c r="D6" s="217"/>
      <c r="E6" s="20">
        <v>34672</v>
      </c>
      <c r="F6" s="20" t="s">
        <v>281</v>
      </c>
      <c r="G6" s="20" t="s">
        <v>385</v>
      </c>
      <c r="H6" s="21" t="s">
        <v>284</v>
      </c>
      <c r="I6" s="22" t="s">
        <v>22</v>
      </c>
      <c r="J6" s="22" t="s">
        <v>22</v>
      </c>
      <c r="K6" s="231">
        <v>2874704070</v>
      </c>
      <c r="L6" s="231"/>
      <c r="M6" s="22" t="s">
        <v>22</v>
      </c>
      <c r="N6" s="16"/>
      <c r="O6" s="16"/>
    </row>
    <row r="7" spans="1:16" ht="27" x14ac:dyDescent="0.25">
      <c r="A7" s="16"/>
      <c r="B7" s="16"/>
      <c r="C7" s="217">
        <v>41641</v>
      </c>
      <c r="D7" s="217"/>
      <c r="E7" s="20">
        <v>34672</v>
      </c>
      <c r="F7" s="20" t="s">
        <v>281</v>
      </c>
      <c r="G7" s="20" t="s">
        <v>382</v>
      </c>
      <c r="H7" s="21" t="s">
        <v>284</v>
      </c>
      <c r="I7" s="22" t="s">
        <v>22</v>
      </c>
      <c r="J7" s="22" t="s">
        <v>22</v>
      </c>
      <c r="K7" s="231">
        <v>294000000</v>
      </c>
      <c r="L7" s="231"/>
      <c r="M7" s="22" t="s">
        <v>22</v>
      </c>
      <c r="N7" s="16"/>
      <c r="O7" s="16"/>
    </row>
    <row r="8" spans="1:16" ht="36" x14ac:dyDescent="0.25">
      <c r="A8" s="16"/>
      <c r="B8" s="16"/>
      <c r="C8" s="217">
        <v>41990</v>
      </c>
      <c r="D8" s="217"/>
      <c r="E8" s="20">
        <v>46801</v>
      </c>
      <c r="F8" s="20" t="s">
        <v>388</v>
      </c>
      <c r="G8" s="20" t="s">
        <v>389</v>
      </c>
      <c r="H8" s="21" t="s">
        <v>284</v>
      </c>
      <c r="I8" s="22" t="s">
        <v>22</v>
      </c>
      <c r="J8" s="22" t="s">
        <v>22</v>
      </c>
      <c r="K8" s="231">
        <v>2957113985</v>
      </c>
      <c r="L8" s="231"/>
      <c r="M8" s="22" t="s">
        <v>22</v>
      </c>
      <c r="N8" s="16"/>
      <c r="O8" s="16"/>
    </row>
    <row r="9" spans="1:16" x14ac:dyDescent="0.25">
      <c r="A9" s="16"/>
      <c r="B9" s="16"/>
      <c r="C9" s="16"/>
      <c r="D9" s="16"/>
      <c r="E9" s="16"/>
      <c r="F9" s="16"/>
      <c r="G9" s="16"/>
      <c r="H9" s="18" t="s">
        <v>277</v>
      </c>
      <c r="I9" s="25" t="s">
        <v>22</v>
      </c>
      <c r="J9" s="25" t="s">
        <v>22</v>
      </c>
      <c r="K9" s="232">
        <v>11654901855</v>
      </c>
      <c r="L9" s="232"/>
      <c r="M9" s="25" t="s">
        <v>22</v>
      </c>
      <c r="N9" s="16"/>
      <c r="O9" s="16"/>
    </row>
    <row r="10" spans="1:16" x14ac:dyDescent="0.25">
      <c r="A10" s="16"/>
      <c r="B10" s="223" t="s">
        <v>278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30" t="s">
        <v>279</v>
      </c>
      <c r="M10" s="230"/>
      <c r="N10" s="16"/>
      <c r="O10" s="16"/>
    </row>
    <row r="12" spans="1:16" x14ac:dyDescent="0.25">
      <c r="D12" s="63"/>
      <c r="E12" s="42">
        <v>41640</v>
      </c>
      <c r="F12" s="42">
        <v>41671</v>
      </c>
      <c r="G12" s="42">
        <v>41699</v>
      </c>
      <c r="H12" s="42">
        <v>41730</v>
      </c>
      <c r="I12" s="42">
        <v>41760</v>
      </c>
      <c r="J12" s="42">
        <v>41791</v>
      </c>
      <c r="K12" s="42">
        <v>41821</v>
      </c>
      <c r="L12" s="42">
        <v>41852</v>
      </c>
      <c r="M12" s="42">
        <v>41883</v>
      </c>
      <c r="N12" s="42">
        <v>41913</v>
      </c>
      <c r="O12" s="42">
        <v>41944</v>
      </c>
      <c r="P12" s="42">
        <v>41974</v>
      </c>
    </row>
    <row r="13" spans="1:16" x14ac:dyDescent="0.25">
      <c r="D13" s="64" t="s">
        <v>7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>
        <f>+K8</f>
        <v>2957113985</v>
      </c>
    </row>
    <row r="14" spans="1:16" x14ac:dyDescent="0.25">
      <c r="D14" s="66" t="s">
        <v>1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</row>
  </sheetData>
  <mergeCells count="19">
    <mergeCell ref="B10:K10"/>
    <mergeCell ref="L10:M10"/>
    <mergeCell ref="C4:D4"/>
    <mergeCell ref="K4:L4"/>
    <mergeCell ref="C5:D5"/>
    <mergeCell ref="K5:L5"/>
    <mergeCell ref="C6:D6"/>
    <mergeCell ref="K6:L6"/>
    <mergeCell ref="C7:D7"/>
    <mergeCell ref="K7:L7"/>
    <mergeCell ref="C8:D8"/>
    <mergeCell ref="K8:L8"/>
    <mergeCell ref="K9:L9"/>
    <mergeCell ref="C1:D1"/>
    <mergeCell ref="K1:L1"/>
    <mergeCell ref="C2:D2"/>
    <mergeCell ref="K2:L2"/>
    <mergeCell ref="C3:D3"/>
    <mergeCell ref="K3:L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9">
    <tabColor rgb="FF92D050"/>
  </sheetPr>
  <dimension ref="A3:IV24"/>
  <sheetViews>
    <sheetView showGridLines="0" workbookViewId="0">
      <selection activeCell="AX35" sqref="AX35"/>
    </sheetView>
  </sheetViews>
  <sheetFormatPr defaultRowHeight="15" x14ac:dyDescent="0.25"/>
  <cols>
    <col min="1" max="2" width="9.140625" style="1"/>
    <col min="3" max="3" width="24.28515625" style="1" customWidth="1"/>
    <col min="4" max="7" width="11.42578125" style="1" hidden="1" customWidth="1"/>
    <col min="8" max="8" width="11.42578125" style="1" customWidth="1"/>
    <col min="9" max="11" width="11.42578125" style="1" hidden="1" customWidth="1"/>
    <col min="12" max="12" width="11.42578125" style="1" customWidth="1"/>
    <col min="13" max="16" width="11.42578125" style="1" hidden="1" customWidth="1"/>
    <col min="17" max="17" width="11.42578125" style="1" customWidth="1"/>
    <col min="18" max="20" width="11.42578125" style="1" hidden="1" customWidth="1"/>
    <col min="21" max="21" width="11.42578125" style="1" customWidth="1"/>
    <col min="22" max="26" width="11.42578125" style="1" hidden="1" customWidth="1"/>
    <col min="27" max="27" width="11.42578125" style="1" customWidth="1"/>
    <col min="28" max="30" width="11.42578125" style="1" hidden="1" customWidth="1"/>
    <col min="31" max="31" width="11.42578125" style="1" customWidth="1"/>
    <col min="32" max="35" width="11.42578125" style="1" hidden="1" customWidth="1"/>
    <col min="36" max="36" width="11.42578125" style="1" customWidth="1"/>
    <col min="37" max="39" width="11.42578125" style="1" hidden="1" customWidth="1"/>
    <col min="40" max="40" width="11.42578125" style="1" customWidth="1"/>
    <col min="41" max="42" width="11.42578125" style="1" hidden="1" customWidth="1"/>
    <col min="43" max="256" width="9.140625" style="1"/>
  </cols>
  <sheetData>
    <row r="3" spans="1:256" ht="15.75" thickBot="1" x14ac:dyDescent="0.3"/>
    <row r="4" spans="1:256" ht="15" customHeight="1" x14ac:dyDescent="0.25"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03"/>
      <c r="AO4" s="3"/>
      <c r="AP4" s="3"/>
    </row>
    <row r="5" spans="1:256" ht="15" customHeight="1" x14ac:dyDescent="0.25">
      <c r="C5" s="5" t="s">
        <v>396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104"/>
      <c r="AO5" s="4"/>
      <c r="AP5" s="4"/>
    </row>
    <row r="6" spans="1:256" ht="15" customHeight="1" thickBot="1" x14ac:dyDescent="0.3"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105"/>
      <c r="AO6" s="7"/>
      <c r="AP6" s="7"/>
    </row>
    <row r="7" spans="1:256" ht="24.75" customHeight="1" x14ac:dyDescent="0.25">
      <c r="A7" s="8"/>
      <c r="B7" s="8"/>
      <c r="C7" s="91" t="s">
        <v>8</v>
      </c>
      <c r="D7" s="92">
        <v>41244</v>
      </c>
      <c r="E7" s="92">
        <v>41275</v>
      </c>
      <c r="F7" s="92">
        <v>41306</v>
      </c>
      <c r="G7" s="92">
        <v>41334</v>
      </c>
      <c r="H7" s="92" t="s">
        <v>397</v>
      </c>
      <c r="I7" s="92">
        <v>41365</v>
      </c>
      <c r="J7" s="92">
        <v>41395</v>
      </c>
      <c r="K7" s="92">
        <v>41426</v>
      </c>
      <c r="L7" s="92" t="s">
        <v>398</v>
      </c>
      <c r="M7" s="92" t="s">
        <v>399</v>
      </c>
      <c r="N7" s="92">
        <v>41456</v>
      </c>
      <c r="O7" s="92">
        <v>41487</v>
      </c>
      <c r="P7" s="92">
        <v>41518</v>
      </c>
      <c r="Q7" s="92" t="s">
        <v>400</v>
      </c>
      <c r="R7" s="92">
        <v>41548</v>
      </c>
      <c r="S7" s="92">
        <v>41579</v>
      </c>
      <c r="T7" s="92">
        <v>41609</v>
      </c>
      <c r="U7" s="92" t="s">
        <v>401</v>
      </c>
      <c r="V7" s="92" t="s">
        <v>6</v>
      </c>
      <c r="W7" s="92" t="s">
        <v>409</v>
      </c>
      <c r="X7" s="92">
        <v>41640</v>
      </c>
      <c r="Y7" s="92">
        <v>41671</v>
      </c>
      <c r="Z7" s="92">
        <v>41699</v>
      </c>
      <c r="AA7" s="92" t="s">
        <v>402</v>
      </c>
      <c r="AB7" s="92">
        <v>41730</v>
      </c>
      <c r="AC7" s="92">
        <v>41760</v>
      </c>
      <c r="AD7" s="92">
        <v>41791</v>
      </c>
      <c r="AE7" s="92" t="s">
        <v>403</v>
      </c>
      <c r="AF7" s="92" t="s">
        <v>404</v>
      </c>
      <c r="AG7" s="92">
        <v>41821</v>
      </c>
      <c r="AH7" s="92">
        <v>41852</v>
      </c>
      <c r="AI7" s="92">
        <v>41883</v>
      </c>
      <c r="AJ7" s="92" t="s">
        <v>405</v>
      </c>
      <c r="AK7" s="92">
        <v>41913</v>
      </c>
      <c r="AL7" s="92">
        <v>41944</v>
      </c>
      <c r="AM7" s="92">
        <v>41974</v>
      </c>
      <c r="AN7" s="106" t="s">
        <v>406</v>
      </c>
      <c r="AO7" s="92" t="s">
        <v>407</v>
      </c>
      <c r="AP7" s="92" t="s">
        <v>408</v>
      </c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spans="1:256" ht="11.25" hidden="1" customHeight="1" x14ac:dyDescent="0.25">
      <c r="A8" s="8"/>
      <c r="B8" s="8"/>
      <c r="C8" s="89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107"/>
      <c r="AO8" s="90"/>
      <c r="AP8" s="90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spans="1:256" ht="24.75" customHeight="1" x14ac:dyDescent="0.25">
      <c r="A9" s="9"/>
      <c r="B9" s="9"/>
      <c r="C9" s="83" t="s">
        <v>3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108"/>
      <c r="AO9" s="84"/>
      <c r="AP9" s="84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spans="1:256" ht="24.75" customHeight="1" x14ac:dyDescent="0.25">
      <c r="A10" s="9"/>
      <c r="B10" s="9"/>
      <c r="C10" s="79" t="s">
        <v>5</v>
      </c>
      <c r="D10" s="85">
        <f>+'Emprestimo ao Sector Financeir0'!M5</f>
        <v>0</v>
      </c>
      <c r="E10" s="85">
        <f>+'Emprestimo ao Sector Financeir0'!N5</f>
        <v>0</v>
      </c>
      <c r="F10" s="85">
        <f>+'Emprestimo ao Sector Financeir0'!O5</f>
        <v>0</v>
      </c>
      <c r="G10" s="85">
        <f>+'Emprestimo ao Sector Financeir0'!P5</f>
        <v>2874.7040699999998</v>
      </c>
      <c r="H10" s="85">
        <f>SUM(E10:G10)</f>
        <v>2874.7040699999998</v>
      </c>
      <c r="I10" s="85">
        <f>+'Emprestimo ao Sector Financeir0'!Q5</f>
        <v>20513.936065169997</v>
      </c>
      <c r="J10" s="85">
        <f>+'Emprestimo ao Sector Financeir0'!R5</f>
        <v>5584.7494434999999</v>
      </c>
      <c r="K10" s="85">
        <f>+'Emprestimo ao Sector Financeir0'!S5</f>
        <v>6854.3927775599996</v>
      </c>
      <c r="L10" s="85">
        <f>SUM(I10:K10)</f>
        <v>32953.078286229997</v>
      </c>
      <c r="M10" s="85">
        <f>+SUM(H10,L10)</f>
        <v>35827.782356229996</v>
      </c>
      <c r="N10" s="85">
        <f>+'Emprestimo ao Sector Financeir0'!T5</f>
        <v>2337.14041731</v>
      </c>
      <c r="O10" s="85">
        <f>+'Emprestimo ao Sector Financeir0'!U5</f>
        <v>2949.6073437499999</v>
      </c>
      <c r="P10" s="85">
        <f>+'Emprestimo ao Sector Financeir0'!V5</f>
        <v>13274.757752709998</v>
      </c>
      <c r="Q10" s="85">
        <f>SUM(N10:P10)</f>
        <v>18561.505513769996</v>
      </c>
      <c r="R10" s="85">
        <f>+'Emprestimo ao Sector Financeir0'!W5</f>
        <v>3000</v>
      </c>
      <c r="S10" s="85">
        <f>+'Emprestimo ao Sector Financeir0'!X5</f>
        <v>196</v>
      </c>
      <c r="T10" s="85">
        <f>+'Emprestimo ao Sector Financeir0'!Y5</f>
        <v>6804</v>
      </c>
      <c r="U10" s="85">
        <f>SUM(R10:T10)</f>
        <v>10000</v>
      </c>
      <c r="V10" s="85">
        <f>+SUM(Q10,U10)</f>
        <v>28561.505513769996</v>
      </c>
      <c r="W10" s="85">
        <f>+SUM(M10,V10)</f>
        <v>64389.287869999993</v>
      </c>
      <c r="X10" s="85" t="e">
        <f>+'Emprestimo ao Sector Financeir0'!Z5</f>
        <v>#REF!</v>
      </c>
      <c r="Y10" s="85" t="e">
        <f>+'Emprestimo ao Sector Financeir0'!AA5</f>
        <v>#REF!</v>
      </c>
      <c r="Z10" s="85" t="e">
        <f>+'Emprestimo ao Sector Financeir0'!AB5</f>
        <v>#REF!</v>
      </c>
      <c r="AA10" s="85" t="e">
        <f>SUM(X10:Z10)</f>
        <v>#REF!</v>
      </c>
      <c r="AB10" s="85" t="e">
        <f>+'Emprestimo ao Sector Financeir0'!AC5</f>
        <v>#REF!</v>
      </c>
      <c r="AC10" s="85" t="e">
        <f>+'Emprestimo ao Sector Financeir0'!AD5</f>
        <v>#REF!</v>
      </c>
      <c r="AD10" s="85" t="e">
        <f>+'Emprestimo ao Sector Financeir0'!AE5</f>
        <v>#REF!</v>
      </c>
      <c r="AE10" s="85" t="e">
        <f>SUM(AB10:AD10)</f>
        <v>#REF!</v>
      </c>
      <c r="AF10" s="85" t="e">
        <f>+SUM(AA10,AE10)</f>
        <v>#REF!</v>
      </c>
      <c r="AG10" s="85" t="e">
        <f>+'Emprestimo ao Sector Financeir0'!AF5</f>
        <v>#REF!</v>
      </c>
      <c r="AH10" s="85" t="e">
        <f>+'Emprestimo ao Sector Financeir0'!AG5</f>
        <v>#REF!</v>
      </c>
      <c r="AI10" s="85" t="e">
        <f>+'Emprestimo ao Sector Financeir0'!AH5</f>
        <v>#REF!</v>
      </c>
      <c r="AJ10" s="85" t="e">
        <f>SUM(AG10:AI10)</f>
        <v>#REF!</v>
      </c>
      <c r="AK10" s="85" t="e">
        <f>+'Emprestimo ao Sector Financeir0'!AI5</f>
        <v>#REF!</v>
      </c>
      <c r="AL10" s="85" t="e">
        <f>+'Emprestimo ao Sector Financeir0'!AJ5</f>
        <v>#REF!</v>
      </c>
      <c r="AM10" s="85" t="e">
        <f>+'Emprestimo ao Sector Financeir0'!AK5</f>
        <v>#REF!</v>
      </c>
      <c r="AN10" s="109" t="e">
        <f>SUM(AK10:AM10)</f>
        <v>#REF!</v>
      </c>
      <c r="AO10" s="85" t="e">
        <f>+SUM(AJ10,AN10)</f>
        <v>#REF!</v>
      </c>
      <c r="AP10" s="85" t="e">
        <f>+SUM(AF10,AO10)</f>
        <v>#REF!</v>
      </c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</row>
    <row r="11" spans="1:256" ht="24.75" customHeight="1" x14ac:dyDescent="0.25">
      <c r="A11" s="9"/>
      <c r="B11" s="9"/>
      <c r="C11" s="79" t="s">
        <v>1</v>
      </c>
      <c r="D11" s="85">
        <f>+'Emprestimo ao Sector Financeir0'!M6</f>
        <v>18.416666670000001</v>
      </c>
      <c r="E11" s="85">
        <f>+'Emprestimo ao Sector Financeir0'!N6</f>
        <v>0</v>
      </c>
      <c r="F11" s="85">
        <f>+'Emprestimo ao Sector Financeir0'!O6</f>
        <v>0</v>
      </c>
      <c r="G11" s="85">
        <f>+'Emprestimo ao Sector Financeir0'!P6</f>
        <v>0</v>
      </c>
      <c r="H11" s="85">
        <f>SUM(E11:G11)</f>
        <v>0</v>
      </c>
      <c r="I11" s="85">
        <f>+'Emprestimo ao Sector Financeir0'!Q6</f>
        <v>12000</v>
      </c>
      <c r="J11" s="85">
        <f>+'Emprestimo ao Sector Financeir0'!R6</f>
        <v>0</v>
      </c>
      <c r="K11" s="85">
        <f>+'Emprestimo ao Sector Financeir0'!S6</f>
        <v>3.59E-4</v>
      </c>
      <c r="L11" s="85">
        <f>SUM(I11:K11)</f>
        <v>12000.000359</v>
      </c>
      <c r="M11" s="85">
        <f>+SUM(H11,L11)</f>
        <v>12000.000359</v>
      </c>
      <c r="N11" s="85">
        <f>+'Emprestimo ao Sector Financeir0'!T6</f>
        <v>0</v>
      </c>
      <c r="O11" s="85">
        <f>+'Emprestimo ao Sector Financeir0'!U6</f>
        <v>0</v>
      </c>
      <c r="P11" s="85">
        <f>+'Emprestimo ao Sector Financeir0'!V6</f>
        <v>5000</v>
      </c>
      <c r="Q11" s="85">
        <f>SUM(N11:P11)</f>
        <v>5000</v>
      </c>
      <c r="R11" s="85">
        <f>+'Emprestimo ao Sector Financeir0'!W6</f>
        <v>5000</v>
      </c>
      <c r="S11" s="85">
        <f>+'Emprestimo ao Sector Financeir0'!X6</f>
        <v>0</v>
      </c>
      <c r="T11" s="85">
        <f>+'Emprestimo ao Sector Financeir0'!Y6</f>
        <v>5000</v>
      </c>
      <c r="U11" s="85">
        <f>SUM(R11:T11)</f>
        <v>10000</v>
      </c>
      <c r="V11" s="85">
        <f>+SUM(Q11,U11)</f>
        <v>15000</v>
      </c>
      <c r="W11" s="85">
        <f>+SUM(M11,V11)</f>
        <v>27000.000358999998</v>
      </c>
      <c r="X11" s="85" t="e">
        <f>+'Emprestimo ao Sector Financeir0'!Z6</f>
        <v>#REF!</v>
      </c>
      <c r="Y11" s="85" t="e">
        <f>+'Emprestimo ao Sector Financeir0'!AA6</f>
        <v>#REF!</v>
      </c>
      <c r="Z11" s="85" t="e">
        <f>+'Emprestimo ao Sector Financeir0'!AB6</f>
        <v>#REF!</v>
      </c>
      <c r="AA11" s="85" t="e">
        <f>SUM(X11:Z11)</f>
        <v>#REF!</v>
      </c>
      <c r="AB11" s="85" t="e">
        <f>+'Emprestimo ao Sector Financeir0'!AC6</f>
        <v>#REF!</v>
      </c>
      <c r="AC11" s="85" t="e">
        <f>+'Emprestimo ao Sector Financeir0'!AD6</f>
        <v>#REF!</v>
      </c>
      <c r="AD11" s="85" t="e">
        <f>+'Emprestimo ao Sector Financeir0'!AE6</f>
        <v>#REF!</v>
      </c>
      <c r="AE11" s="85" t="e">
        <f>SUM(AB11:AD11)</f>
        <v>#REF!</v>
      </c>
      <c r="AF11" s="85" t="e">
        <f>+SUM(AA11,AE11)</f>
        <v>#REF!</v>
      </c>
      <c r="AG11" s="85" t="e">
        <f>+'Emprestimo ao Sector Financeir0'!AF6</f>
        <v>#REF!</v>
      </c>
      <c r="AH11" s="85" t="e">
        <f>+'Emprestimo ao Sector Financeir0'!AG6</f>
        <v>#REF!</v>
      </c>
      <c r="AI11" s="85" t="e">
        <f>+'Emprestimo ao Sector Financeir0'!AH6</f>
        <v>#REF!</v>
      </c>
      <c r="AJ11" s="85" t="e">
        <f>SUM(AG11:AI11)</f>
        <v>#REF!</v>
      </c>
      <c r="AK11" s="85" t="e">
        <f>+'Emprestimo ao Sector Financeir0'!AI6</f>
        <v>#REF!</v>
      </c>
      <c r="AL11" s="85" t="e">
        <f>+'Emprestimo ao Sector Financeir0'!AJ6</f>
        <v>#REF!</v>
      </c>
      <c r="AM11" s="85" t="e">
        <f>+'Emprestimo ao Sector Financeir0'!AK6</f>
        <v>#REF!</v>
      </c>
      <c r="AN11" s="109" t="e">
        <f>SUM(AK11:AM11)</f>
        <v>#REF!</v>
      </c>
      <c r="AO11" s="85" t="e">
        <f>+SUM(AJ11,AN11)</f>
        <v>#REF!</v>
      </c>
      <c r="AP11" s="85" t="e">
        <f>+SUM(AF11,AO11)</f>
        <v>#REF!</v>
      </c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</row>
    <row r="12" spans="1:256" ht="24.75" customHeight="1" x14ac:dyDescent="0.25">
      <c r="A12" s="8"/>
      <c r="B12" s="8"/>
      <c r="C12" s="79" t="s">
        <v>2</v>
      </c>
      <c r="D12" s="85" t="e">
        <f>+'Emprestimo ao Sector Financeir0'!M7</f>
        <v>#REF!</v>
      </c>
      <c r="E12" s="85" t="e">
        <f>+'Emprestimo ao Sector Financeir0'!N7</f>
        <v>#REF!</v>
      </c>
      <c r="F12" s="85" t="e">
        <f>+'Emprestimo ao Sector Financeir0'!O7</f>
        <v>#REF!</v>
      </c>
      <c r="G12" s="85" t="e">
        <f>+'Emprestimo ao Sector Financeir0'!P7</f>
        <v>#REF!</v>
      </c>
      <c r="H12" s="85" t="e">
        <f>+G12</f>
        <v>#REF!</v>
      </c>
      <c r="I12" s="85" t="e">
        <f>+'Emprestimo ao Sector Financeir0'!Q7</f>
        <v>#REF!</v>
      </c>
      <c r="J12" s="85" t="e">
        <f>+'Emprestimo ao Sector Financeir0'!R7</f>
        <v>#REF!</v>
      </c>
      <c r="K12" s="85" t="e">
        <f>+'Emprestimo ao Sector Financeir0'!S7</f>
        <v>#REF!</v>
      </c>
      <c r="L12" s="85" t="e">
        <f>+K12</f>
        <v>#REF!</v>
      </c>
      <c r="M12" s="85" t="e">
        <f>+L12</f>
        <v>#REF!</v>
      </c>
      <c r="N12" s="85" t="e">
        <f>+'Emprestimo ao Sector Financeir0'!T7</f>
        <v>#REF!</v>
      </c>
      <c r="O12" s="85" t="e">
        <f>+'Emprestimo ao Sector Financeir0'!U7</f>
        <v>#REF!</v>
      </c>
      <c r="P12" s="85" t="e">
        <f>+'Emprestimo ao Sector Financeir0'!V7</f>
        <v>#REF!</v>
      </c>
      <c r="Q12" s="85" t="e">
        <f>+P12</f>
        <v>#REF!</v>
      </c>
      <c r="R12" s="85" t="e">
        <f>+'Emprestimo ao Sector Financeir0'!W7</f>
        <v>#REF!</v>
      </c>
      <c r="S12" s="85" t="e">
        <f>+'Emprestimo ao Sector Financeir0'!X7</f>
        <v>#REF!</v>
      </c>
      <c r="T12" s="85" t="e">
        <f>+'Emprestimo ao Sector Financeir0'!Y7</f>
        <v>#REF!</v>
      </c>
      <c r="U12" s="85" t="e">
        <f>+T12</f>
        <v>#REF!</v>
      </c>
      <c r="V12" s="85" t="e">
        <f>+U12</f>
        <v>#REF!</v>
      </c>
      <c r="W12" s="85" t="e">
        <f>+V12</f>
        <v>#REF!</v>
      </c>
      <c r="X12" s="85" t="e">
        <f>+'Emprestimo ao Sector Financeir0'!Z7</f>
        <v>#REF!</v>
      </c>
      <c r="Y12" s="85" t="e">
        <f>+'Emprestimo ao Sector Financeir0'!AA7</f>
        <v>#REF!</v>
      </c>
      <c r="Z12" s="85" t="e">
        <f>+'Emprestimo ao Sector Financeir0'!AB7</f>
        <v>#REF!</v>
      </c>
      <c r="AA12" s="85" t="e">
        <f>+Z12</f>
        <v>#REF!</v>
      </c>
      <c r="AB12" s="85" t="e">
        <f>+'Emprestimo ao Sector Financeir0'!AC7</f>
        <v>#REF!</v>
      </c>
      <c r="AC12" s="85" t="e">
        <f>+'Emprestimo ao Sector Financeir0'!AD7</f>
        <v>#REF!</v>
      </c>
      <c r="AD12" s="85" t="e">
        <f>+'Emprestimo ao Sector Financeir0'!AE7</f>
        <v>#REF!</v>
      </c>
      <c r="AE12" s="85" t="e">
        <f>+AD12</f>
        <v>#REF!</v>
      </c>
      <c r="AF12" s="85" t="e">
        <f>+AE12</f>
        <v>#REF!</v>
      </c>
      <c r="AG12" s="85" t="e">
        <f>+'Emprestimo ao Sector Financeir0'!AF7</f>
        <v>#REF!</v>
      </c>
      <c r="AH12" s="85" t="e">
        <f>+'Emprestimo ao Sector Financeir0'!AG7</f>
        <v>#REF!</v>
      </c>
      <c r="AI12" s="85" t="e">
        <f>+'Emprestimo ao Sector Financeir0'!AH7</f>
        <v>#REF!</v>
      </c>
      <c r="AJ12" s="85" t="e">
        <f>+AI12</f>
        <v>#REF!</v>
      </c>
      <c r="AK12" s="85" t="e">
        <f>+'Emprestimo ao Sector Financeir0'!AI7</f>
        <v>#REF!</v>
      </c>
      <c r="AL12" s="85" t="e">
        <f>+'Emprestimo ao Sector Financeir0'!AJ7</f>
        <v>#REF!</v>
      </c>
      <c r="AM12" s="85" t="e">
        <f>+'Emprestimo ao Sector Financeir0'!AK7</f>
        <v>#REF!</v>
      </c>
      <c r="AN12" s="109" t="e">
        <f>+AM12</f>
        <v>#REF!</v>
      </c>
      <c r="AO12" s="85" t="e">
        <f>+AN12</f>
        <v>#REF!</v>
      </c>
      <c r="AP12" s="85" t="e">
        <f>+AO12</f>
        <v>#REF!</v>
      </c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spans="1:256" ht="24.75" customHeight="1" x14ac:dyDescent="0.25">
      <c r="A13" s="10"/>
      <c r="B13" s="10"/>
      <c r="C13" s="83" t="s">
        <v>4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108"/>
      <c r="AO13" s="84"/>
      <c r="AP13" s="84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</row>
    <row r="14" spans="1:256" ht="24.75" customHeight="1" x14ac:dyDescent="0.25">
      <c r="A14" s="10"/>
      <c r="B14" s="10"/>
      <c r="C14" s="79" t="s">
        <v>5</v>
      </c>
      <c r="D14" s="85">
        <f>+'Emprestimo ao Sector Financeir0'!M9</f>
        <v>0</v>
      </c>
      <c r="E14" s="85">
        <f>+'Emprestimo ao Sector Financeir0'!N9</f>
        <v>0</v>
      </c>
      <c r="F14" s="85">
        <f>+'Emprestimo ao Sector Financeir0'!O9</f>
        <v>0</v>
      </c>
      <c r="G14" s="85">
        <f>+'Emprestimo ao Sector Financeir0'!P9</f>
        <v>0</v>
      </c>
      <c r="H14" s="85">
        <f>SUM(E14:G14)</f>
        <v>0</v>
      </c>
      <c r="I14" s="85">
        <f>+'Emprestimo ao Sector Financeir0'!Q9</f>
        <v>0</v>
      </c>
      <c r="J14" s="85">
        <f>+'Emprestimo ao Sector Financeir0'!R9</f>
        <v>0</v>
      </c>
      <c r="K14" s="85">
        <f>+'Emprestimo ao Sector Financeir0'!S9</f>
        <v>0</v>
      </c>
      <c r="L14" s="85">
        <f>SUM(I14:K14)</f>
        <v>0</v>
      </c>
      <c r="M14" s="85">
        <f>+SUM(H14,L14)</f>
        <v>0</v>
      </c>
      <c r="N14" s="85">
        <f>+'Emprestimo ao Sector Financeir0'!T9</f>
        <v>0</v>
      </c>
      <c r="O14" s="85">
        <f>+'Emprestimo ao Sector Financeir0'!U9</f>
        <v>0</v>
      </c>
      <c r="P14" s="85">
        <f>+'Emprestimo ao Sector Financeir0'!V9</f>
        <v>0</v>
      </c>
      <c r="Q14" s="85">
        <f>SUM(N14:P14)</f>
        <v>0</v>
      </c>
      <c r="R14" s="85">
        <f>+'Emprestimo ao Sector Financeir0'!W9</f>
        <v>0</v>
      </c>
      <c r="S14" s="85">
        <f>+'Emprestimo ao Sector Financeir0'!X9</f>
        <v>0</v>
      </c>
      <c r="T14" s="85">
        <f>+'Emprestimo ao Sector Financeir0'!Y9</f>
        <v>0</v>
      </c>
      <c r="U14" s="85">
        <f>SUM(R14:T14)</f>
        <v>0</v>
      </c>
      <c r="V14" s="85">
        <f>+SUM(Q14,U14)</f>
        <v>0</v>
      </c>
      <c r="W14" s="85">
        <f>+SUM(M14,V14)</f>
        <v>0</v>
      </c>
      <c r="X14" s="85">
        <f>+'Emprestimo ao Sector Financeir0'!Z9</f>
        <v>0</v>
      </c>
      <c r="Y14" s="85">
        <f>+'Emprestimo ao Sector Financeir0'!AA9</f>
        <v>0</v>
      </c>
      <c r="Z14" s="85">
        <f>+'Emprestimo ao Sector Financeir0'!AB9</f>
        <v>0</v>
      </c>
      <c r="AA14" s="85">
        <f>SUM(X14:Z14)</f>
        <v>0</v>
      </c>
      <c r="AB14" s="85">
        <f>+'Emprestimo ao Sector Financeir0'!AC9</f>
        <v>0</v>
      </c>
      <c r="AC14" s="85">
        <f>+'Emprestimo ao Sector Financeir0'!AD9</f>
        <v>0</v>
      </c>
      <c r="AD14" s="85">
        <f>+'Emprestimo ao Sector Financeir0'!AE9</f>
        <v>0</v>
      </c>
      <c r="AE14" s="85">
        <f>SUM(AB14:AD14)</f>
        <v>0</v>
      </c>
      <c r="AF14" s="85">
        <f>+SUM(AA14,AE14)</f>
        <v>0</v>
      </c>
      <c r="AG14" s="85">
        <f>+'Emprestimo ao Sector Financeir0'!AF9</f>
        <v>0</v>
      </c>
      <c r="AH14" s="85">
        <f>+'Emprestimo ao Sector Financeir0'!AG9</f>
        <v>0</v>
      </c>
      <c r="AI14" s="85">
        <f>+'Emprestimo ao Sector Financeir0'!AH9</f>
        <v>0</v>
      </c>
      <c r="AJ14" s="85">
        <f>SUM(AG14:AI14)</f>
        <v>0</v>
      </c>
      <c r="AK14" s="85">
        <f>+'Emprestimo ao Sector Financeir0'!AI9</f>
        <v>0</v>
      </c>
      <c r="AL14" s="85">
        <f>+'Emprestimo ao Sector Financeir0'!AJ9</f>
        <v>0</v>
      </c>
      <c r="AM14" s="85">
        <f>+'Emprestimo ao Sector Financeir0'!AK9</f>
        <v>0</v>
      </c>
      <c r="AN14" s="109">
        <f>SUM(AK14:AM14)</f>
        <v>0</v>
      </c>
      <c r="AO14" s="85">
        <f>+SUM(AJ14,AN14)</f>
        <v>0</v>
      </c>
      <c r="AP14" s="85">
        <f>+SUM(AF14,AO14)</f>
        <v>0</v>
      </c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</row>
    <row r="15" spans="1:256" ht="24.75" customHeight="1" x14ac:dyDescent="0.25">
      <c r="A15" s="10"/>
      <c r="B15" s="10"/>
      <c r="C15" s="79" t="s">
        <v>1</v>
      </c>
      <c r="D15" s="85">
        <f>+'Emprestimo ao Sector Financeir0'!M10</f>
        <v>185.84540000000001</v>
      </c>
      <c r="E15" s="85">
        <f>+'Emprestimo ao Sector Financeir0'!N10</f>
        <v>0</v>
      </c>
      <c r="F15" s="85">
        <f>+'Emprestimo ao Sector Financeir0'!O10</f>
        <v>0</v>
      </c>
      <c r="G15" s="85">
        <f>+'Emprestimo ao Sector Financeir0'!P10</f>
        <v>0</v>
      </c>
      <c r="H15" s="85">
        <f>SUM(E15:G15)</f>
        <v>0</v>
      </c>
      <c r="I15" s="85">
        <f>+'Emprestimo ao Sector Financeir0'!Q10</f>
        <v>0</v>
      </c>
      <c r="J15" s="85">
        <f>+'Emprestimo ao Sector Financeir0'!R10</f>
        <v>0</v>
      </c>
      <c r="K15" s="85">
        <f>+'Emprestimo ao Sector Financeir0'!S10</f>
        <v>0</v>
      </c>
      <c r="L15" s="85">
        <f>SUM(I15:K15)</f>
        <v>0</v>
      </c>
      <c r="M15" s="85">
        <f>+SUM(H15,L15)</f>
        <v>0</v>
      </c>
      <c r="N15" s="85">
        <f>+'Emprestimo ao Sector Financeir0'!T10</f>
        <v>0</v>
      </c>
      <c r="O15" s="85">
        <f>+'Emprestimo ao Sector Financeir0'!U10</f>
        <v>0</v>
      </c>
      <c r="P15" s="85">
        <f>+'Emprestimo ao Sector Financeir0'!V10</f>
        <v>0</v>
      </c>
      <c r="Q15" s="85">
        <f>SUM(N15:P15)</f>
        <v>0</v>
      </c>
      <c r="R15" s="85">
        <f>+'Emprestimo ao Sector Financeir0'!W10</f>
        <v>0</v>
      </c>
      <c r="S15" s="85">
        <f>+'Emprestimo ao Sector Financeir0'!X10</f>
        <v>0</v>
      </c>
      <c r="T15" s="85">
        <f>+'Emprestimo ao Sector Financeir0'!Y10</f>
        <v>0</v>
      </c>
      <c r="U15" s="85">
        <f>SUM(R15:T15)</f>
        <v>0</v>
      </c>
      <c r="V15" s="85">
        <f>+SUM(Q15,U15)</f>
        <v>0</v>
      </c>
      <c r="W15" s="85">
        <f>+SUM(M15,V15)</f>
        <v>0</v>
      </c>
      <c r="X15" s="85">
        <f>+'Emprestimo ao Sector Financeir0'!Z10</f>
        <v>0</v>
      </c>
      <c r="Y15" s="85">
        <f>+'Emprestimo ao Sector Financeir0'!AA10</f>
        <v>0</v>
      </c>
      <c r="Z15" s="85">
        <f>+'Emprestimo ao Sector Financeir0'!AB10</f>
        <v>0</v>
      </c>
      <c r="AA15" s="85">
        <f>SUM(X15:Z15)</f>
        <v>0</v>
      </c>
      <c r="AB15" s="85">
        <f>+'Emprestimo ao Sector Financeir0'!AC10</f>
        <v>0</v>
      </c>
      <c r="AC15" s="85">
        <f>+'Emprestimo ao Sector Financeir0'!AD10</f>
        <v>0</v>
      </c>
      <c r="AD15" s="85">
        <f>+'Emprestimo ao Sector Financeir0'!AE10</f>
        <v>0</v>
      </c>
      <c r="AE15" s="85">
        <f>SUM(AB15:AD15)</f>
        <v>0</v>
      </c>
      <c r="AF15" s="85">
        <f>+SUM(AA15,AE15)</f>
        <v>0</v>
      </c>
      <c r="AG15" s="85">
        <f>+'Emprestimo ao Sector Financeir0'!AF10</f>
        <v>0</v>
      </c>
      <c r="AH15" s="85">
        <f>+'Emprestimo ao Sector Financeir0'!AG10</f>
        <v>0</v>
      </c>
      <c r="AI15" s="85">
        <f>+'Emprestimo ao Sector Financeir0'!AH10</f>
        <v>0</v>
      </c>
      <c r="AJ15" s="85">
        <f>SUM(AG15:AI15)</f>
        <v>0</v>
      </c>
      <c r="AK15" s="85">
        <f>+'Emprestimo ao Sector Financeir0'!AI10</f>
        <v>0</v>
      </c>
      <c r="AL15" s="85">
        <f>+'Emprestimo ao Sector Financeir0'!AJ10</f>
        <v>0</v>
      </c>
      <c r="AM15" s="85">
        <f>+'Emprestimo ao Sector Financeir0'!AK10</f>
        <v>0</v>
      </c>
      <c r="AN15" s="109">
        <f>SUM(AK15:AM15)</f>
        <v>0</v>
      </c>
      <c r="AO15" s="85">
        <f>+SUM(AJ15,AN15)</f>
        <v>0</v>
      </c>
      <c r="AP15" s="85">
        <f>+SUM(AF15,AO15)</f>
        <v>0</v>
      </c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</row>
    <row r="16" spans="1:256" ht="24.75" customHeight="1" x14ac:dyDescent="0.25">
      <c r="A16" s="10"/>
      <c r="B16" s="10"/>
      <c r="C16" s="79" t="s">
        <v>2</v>
      </c>
      <c r="D16" s="85" t="e">
        <f>+'Emprestimo ao Sector Financeir0'!M11</f>
        <v>#REF!</v>
      </c>
      <c r="E16" s="85" t="e">
        <f>+'Emprestimo ao Sector Financeir0'!N11</f>
        <v>#REF!</v>
      </c>
      <c r="F16" s="85" t="e">
        <f>+'Emprestimo ao Sector Financeir0'!O11</f>
        <v>#REF!</v>
      </c>
      <c r="G16" s="85" t="e">
        <f>+'Emprestimo ao Sector Financeir0'!P11</f>
        <v>#REF!</v>
      </c>
      <c r="H16" s="85" t="e">
        <f>+G16</f>
        <v>#REF!</v>
      </c>
      <c r="I16" s="85" t="e">
        <f>+'Emprestimo ao Sector Financeir0'!Q11</f>
        <v>#REF!</v>
      </c>
      <c r="J16" s="85" t="e">
        <f>+'Emprestimo ao Sector Financeir0'!R11</f>
        <v>#REF!</v>
      </c>
      <c r="K16" s="85" t="e">
        <f>+'Emprestimo ao Sector Financeir0'!S11</f>
        <v>#REF!</v>
      </c>
      <c r="L16" s="85" t="e">
        <f>+K16</f>
        <v>#REF!</v>
      </c>
      <c r="M16" s="85" t="e">
        <f>+L16</f>
        <v>#REF!</v>
      </c>
      <c r="N16" s="85" t="e">
        <f>+'Emprestimo ao Sector Financeir0'!T11</f>
        <v>#REF!</v>
      </c>
      <c r="O16" s="85" t="e">
        <f>+'Emprestimo ao Sector Financeir0'!U11</f>
        <v>#REF!</v>
      </c>
      <c r="P16" s="85" t="e">
        <f>+'Emprestimo ao Sector Financeir0'!V11</f>
        <v>#REF!</v>
      </c>
      <c r="Q16" s="85" t="e">
        <f>+P16</f>
        <v>#REF!</v>
      </c>
      <c r="R16" s="85" t="e">
        <f>+'Emprestimo ao Sector Financeir0'!W11</f>
        <v>#REF!</v>
      </c>
      <c r="S16" s="85" t="e">
        <f>+'Emprestimo ao Sector Financeir0'!X11</f>
        <v>#REF!</v>
      </c>
      <c r="T16" s="85" t="e">
        <f>+'Emprestimo ao Sector Financeir0'!Y11</f>
        <v>#REF!</v>
      </c>
      <c r="U16" s="85" t="e">
        <f>+T16</f>
        <v>#REF!</v>
      </c>
      <c r="V16" s="85" t="e">
        <f>+U16</f>
        <v>#REF!</v>
      </c>
      <c r="W16" s="85" t="e">
        <f>+V16</f>
        <v>#REF!</v>
      </c>
      <c r="X16" s="85" t="e">
        <f>+'Emprestimo ao Sector Financeir0'!Z11</f>
        <v>#REF!</v>
      </c>
      <c r="Y16" s="85" t="e">
        <f>+'Emprestimo ao Sector Financeir0'!AA11</f>
        <v>#REF!</v>
      </c>
      <c r="Z16" s="85" t="e">
        <f>+'Emprestimo ao Sector Financeir0'!AB11</f>
        <v>#REF!</v>
      </c>
      <c r="AA16" s="85" t="e">
        <f>+Z16</f>
        <v>#REF!</v>
      </c>
      <c r="AB16" s="85" t="e">
        <f>+'Emprestimo ao Sector Financeir0'!AC11</f>
        <v>#REF!</v>
      </c>
      <c r="AC16" s="85" t="e">
        <f>+'Emprestimo ao Sector Financeir0'!AD11</f>
        <v>#REF!</v>
      </c>
      <c r="AD16" s="85" t="e">
        <f>+'Emprestimo ao Sector Financeir0'!AE11</f>
        <v>#REF!</v>
      </c>
      <c r="AE16" s="85" t="e">
        <f>+AD16</f>
        <v>#REF!</v>
      </c>
      <c r="AF16" s="85" t="e">
        <f>+AE16</f>
        <v>#REF!</v>
      </c>
      <c r="AG16" s="85" t="e">
        <f>+'Emprestimo ao Sector Financeir0'!AF11</f>
        <v>#REF!</v>
      </c>
      <c r="AH16" s="85" t="e">
        <f>+'Emprestimo ao Sector Financeir0'!AG11</f>
        <v>#REF!</v>
      </c>
      <c r="AI16" s="85" t="e">
        <f>+'Emprestimo ao Sector Financeir0'!AH11</f>
        <v>#REF!</v>
      </c>
      <c r="AJ16" s="85" t="e">
        <f>+AI16</f>
        <v>#REF!</v>
      </c>
      <c r="AK16" s="85" t="e">
        <f>+'Emprestimo ao Sector Financeir0'!AI11</f>
        <v>#REF!</v>
      </c>
      <c r="AL16" s="85" t="e">
        <f>+'Emprestimo ao Sector Financeir0'!AJ11</f>
        <v>#REF!</v>
      </c>
      <c r="AM16" s="85" t="e">
        <f>+'Emprestimo ao Sector Financeir0'!AK11</f>
        <v>#REF!</v>
      </c>
      <c r="AN16" s="109" t="e">
        <f>+AM16</f>
        <v>#REF!</v>
      </c>
      <c r="AO16" s="85" t="e">
        <f>+AN16</f>
        <v>#REF!</v>
      </c>
      <c r="AP16" s="85" t="e">
        <f>+AO16</f>
        <v>#REF!</v>
      </c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</row>
    <row r="17" spans="1:256" ht="11.25" hidden="1" customHeight="1" x14ac:dyDescent="0.25">
      <c r="A17" s="10"/>
      <c r="B17" s="10"/>
      <c r="C17" s="87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108"/>
      <c r="AO17" s="84"/>
      <c r="AP17" s="84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</row>
    <row r="18" spans="1:256" ht="24.75" customHeight="1" x14ac:dyDescent="0.25">
      <c r="A18" s="10"/>
      <c r="B18" s="10"/>
      <c r="C18" s="83" t="s">
        <v>0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108"/>
      <c r="AO18" s="84"/>
      <c r="AP18" s="84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</row>
    <row r="19" spans="1:256" ht="24.75" customHeight="1" x14ac:dyDescent="0.25">
      <c r="C19" s="80" t="s">
        <v>5</v>
      </c>
      <c r="D19" s="86">
        <f>+D10+D14</f>
        <v>0</v>
      </c>
      <c r="E19" s="86">
        <f t="shared" ref="E19:AP21" si="0">+E10+E14</f>
        <v>0</v>
      </c>
      <c r="F19" s="86">
        <f t="shared" si="0"/>
        <v>0</v>
      </c>
      <c r="G19" s="86">
        <f t="shared" si="0"/>
        <v>2874.7040699999998</v>
      </c>
      <c r="H19" s="86">
        <f t="shared" si="0"/>
        <v>2874.7040699999998</v>
      </c>
      <c r="I19" s="86">
        <f t="shared" si="0"/>
        <v>20513.936065169997</v>
      </c>
      <c r="J19" s="86">
        <f t="shared" si="0"/>
        <v>5584.7494434999999</v>
      </c>
      <c r="K19" s="86">
        <f t="shared" si="0"/>
        <v>6854.3927775599996</v>
      </c>
      <c r="L19" s="86">
        <f t="shared" si="0"/>
        <v>32953.078286229997</v>
      </c>
      <c r="M19" s="86">
        <f t="shared" si="0"/>
        <v>35827.782356229996</v>
      </c>
      <c r="N19" s="86">
        <f t="shared" si="0"/>
        <v>2337.14041731</v>
      </c>
      <c r="O19" s="86">
        <f t="shared" si="0"/>
        <v>2949.6073437499999</v>
      </c>
      <c r="P19" s="86">
        <f t="shared" si="0"/>
        <v>13274.757752709998</v>
      </c>
      <c r="Q19" s="86">
        <f t="shared" si="0"/>
        <v>18561.505513769996</v>
      </c>
      <c r="R19" s="86">
        <f t="shared" si="0"/>
        <v>3000</v>
      </c>
      <c r="S19" s="86">
        <f t="shared" si="0"/>
        <v>196</v>
      </c>
      <c r="T19" s="86">
        <f t="shared" si="0"/>
        <v>6804</v>
      </c>
      <c r="U19" s="86">
        <f t="shared" si="0"/>
        <v>10000</v>
      </c>
      <c r="V19" s="86">
        <f t="shared" si="0"/>
        <v>28561.505513769996</v>
      </c>
      <c r="W19" s="86">
        <f t="shared" si="0"/>
        <v>64389.287869999993</v>
      </c>
      <c r="X19" s="86" t="e">
        <f t="shared" si="0"/>
        <v>#REF!</v>
      </c>
      <c r="Y19" s="86" t="e">
        <f t="shared" si="0"/>
        <v>#REF!</v>
      </c>
      <c r="Z19" s="86" t="e">
        <f t="shared" si="0"/>
        <v>#REF!</v>
      </c>
      <c r="AA19" s="86" t="e">
        <f t="shared" si="0"/>
        <v>#REF!</v>
      </c>
      <c r="AB19" s="86" t="e">
        <f t="shared" si="0"/>
        <v>#REF!</v>
      </c>
      <c r="AC19" s="86" t="e">
        <f t="shared" si="0"/>
        <v>#REF!</v>
      </c>
      <c r="AD19" s="86" t="e">
        <f t="shared" si="0"/>
        <v>#REF!</v>
      </c>
      <c r="AE19" s="86" t="e">
        <f t="shared" si="0"/>
        <v>#REF!</v>
      </c>
      <c r="AF19" s="86" t="e">
        <f t="shared" si="0"/>
        <v>#REF!</v>
      </c>
      <c r="AG19" s="86" t="e">
        <f t="shared" si="0"/>
        <v>#REF!</v>
      </c>
      <c r="AH19" s="86" t="e">
        <f t="shared" si="0"/>
        <v>#REF!</v>
      </c>
      <c r="AI19" s="86" t="e">
        <f t="shared" si="0"/>
        <v>#REF!</v>
      </c>
      <c r="AJ19" s="86" t="e">
        <f t="shared" si="0"/>
        <v>#REF!</v>
      </c>
      <c r="AK19" s="86" t="e">
        <f t="shared" si="0"/>
        <v>#REF!</v>
      </c>
      <c r="AL19" s="86" t="e">
        <f t="shared" si="0"/>
        <v>#REF!</v>
      </c>
      <c r="AM19" s="86" t="e">
        <f>+AM10+AM14</f>
        <v>#REF!</v>
      </c>
      <c r="AN19" s="110" t="e">
        <f t="shared" si="0"/>
        <v>#REF!</v>
      </c>
      <c r="AO19" s="86" t="e">
        <f t="shared" si="0"/>
        <v>#REF!</v>
      </c>
      <c r="AP19" s="86" t="e">
        <f t="shared" si="0"/>
        <v>#REF!</v>
      </c>
    </row>
    <row r="20" spans="1:256" ht="24.75" customHeight="1" x14ac:dyDescent="0.25">
      <c r="C20" s="80" t="s">
        <v>1</v>
      </c>
      <c r="D20" s="86">
        <f>+D11+D15</f>
        <v>204.26206667000002</v>
      </c>
      <c r="E20" s="86">
        <f t="shared" si="0"/>
        <v>0</v>
      </c>
      <c r="F20" s="86">
        <f t="shared" si="0"/>
        <v>0</v>
      </c>
      <c r="G20" s="86">
        <f t="shared" si="0"/>
        <v>0</v>
      </c>
      <c r="H20" s="86">
        <f t="shared" si="0"/>
        <v>0</v>
      </c>
      <c r="I20" s="86">
        <f t="shared" si="0"/>
        <v>12000</v>
      </c>
      <c r="J20" s="86">
        <f t="shared" si="0"/>
        <v>0</v>
      </c>
      <c r="K20" s="86">
        <f t="shared" si="0"/>
        <v>3.59E-4</v>
      </c>
      <c r="L20" s="86">
        <f t="shared" si="0"/>
        <v>12000.000359</v>
      </c>
      <c r="M20" s="86">
        <f t="shared" si="0"/>
        <v>12000.000359</v>
      </c>
      <c r="N20" s="86">
        <f t="shared" si="0"/>
        <v>0</v>
      </c>
      <c r="O20" s="86">
        <f t="shared" si="0"/>
        <v>0</v>
      </c>
      <c r="P20" s="86">
        <f t="shared" si="0"/>
        <v>5000</v>
      </c>
      <c r="Q20" s="86">
        <f t="shared" si="0"/>
        <v>5000</v>
      </c>
      <c r="R20" s="86">
        <f t="shared" si="0"/>
        <v>5000</v>
      </c>
      <c r="S20" s="86">
        <f t="shared" si="0"/>
        <v>0</v>
      </c>
      <c r="T20" s="86">
        <f t="shared" si="0"/>
        <v>5000</v>
      </c>
      <c r="U20" s="86">
        <f t="shared" si="0"/>
        <v>10000</v>
      </c>
      <c r="V20" s="86">
        <f t="shared" si="0"/>
        <v>15000</v>
      </c>
      <c r="W20" s="86">
        <f t="shared" si="0"/>
        <v>27000.000358999998</v>
      </c>
      <c r="X20" s="86" t="e">
        <f t="shared" si="0"/>
        <v>#REF!</v>
      </c>
      <c r="Y20" s="86" t="e">
        <f t="shared" si="0"/>
        <v>#REF!</v>
      </c>
      <c r="Z20" s="86" t="e">
        <f t="shared" si="0"/>
        <v>#REF!</v>
      </c>
      <c r="AA20" s="86" t="e">
        <f t="shared" si="0"/>
        <v>#REF!</v>
      </c>
      <c r="AB20" s="86" t="e">
        <f t="shared" si="0"/>
        <v>#REF!</v>
      </c>
      <c r="AC20" s="86" t="e">
        <f t="shared" si="0"/>
        <v>#REF!</v>
      </c>
      <c r="AD20" s="86" t="e">
        <f t="shared" si="0"/>
        <v>#REF!</v>
      </c>
      <c r="AE20" s="86" t="e">
        <f t="shared" si="0"/>
        <v>#REF!</v>
      </c>
      <c r="AF20" s="86" t="e">
        <f t="shared" si="0"/>
        <v>#REF!</v>
      </c>
      <c r="AG20" s="86" t="e">
        <f t="shared" si="0"/>
        <v>#REF!</v>
      </c>
      <c r="AH20" s="86" t="e">
        <f t="shared" si="0"/>
        <v>#REF!</v>
      </c>
      <c r="AI20" s="86" t="e">
        <f t="shared" si="0"/>
        <v>#REF!</v>
      </c>
      <c r="AJ20" s="86" t="e">
        <f t="shared" si="0"/>
        <v>#REF!</v>
      </c>
      <c r="AK20" s="86" t="e">
        <f t="shared" si="0"/>
        <v>#REF!</v>
      </c>
      <c r="AL20" s="86" t="e">
        <f t="shared" si="0"/>
        <v>#REF!</v>
      </c>
      <c r="AM20" s="86" t="e">
        <f t="shared" si="0"/>
        <v>#REF!</v>
      </c>
      <c r="AN20" s="110" t="e">
        <f t="shared" si="0"/>
        <v>#REF!</v>
      </c>
      <c r="AO20" s="86" t="e">
        <f t="shared" si="0"/>
        <v>#REF!</v>
      </c>
      <c r="AP20" s="86" t="e">
        <f t="shared" si="0"/>
        <v>#REF!</v>
      </c>
    </row>
    <row r="21" spans="1:256" ht="24.75" customHeight="1" thickBot="1" x14ac:dyDescent="0.3">
      <c r="C21" s="81" t="s">
        <v>2</v>
      </c>
      <c r="D21" s="88" t="e">
        <f>+D12+D16</f>
        <v>#REF!</v>
      </c>
      <c r="E21" s="88" t="e">
        <f t="shared" si="0"/>
        <v>#REF!</v>
      </c>
      <c r="F21" s="88" t="e">
        <f t="shared" si="0"/>
        <v>#REF!</v>
      </c>
      <c r="G21" s="88" t="e">
        <f t="shared" si="0"/>
        <v>#REF!</v>
      </c>
      <c r="H21" s="88" t="e">
        <f t="shared" si="0"/>
        <v>#REF!</v>
      </c>
      <c r="I21" s="88" t="e">
        <f t="shared" si="0"/>
        <v>#REF!</v>
      </c>
      <c r="J21" s="88" t="e">
        <f t="shared" si="0"/>
        <v>#REF!</v>
      </c>
      <c r="K21" s="88" t="e">
        <f t="shared" si="0"/>
        <v>#REF!</v>
      </c>
      <c r="L21" s="88" t="e">
        <f t="shared" si="0"/>
        <v>#REF!</v>
      </c>
      <c r="M21" s="88" t="e">
        <f t="shared" si="0"/>
        <v>#REF!</v>
      </c>
      <c r="N21" s="88" t="e">
        <f t="shared" si="0"/>
        <v>#REF!</v>
      </c>
      <c r="O21" s="88" t="e">
        <f t="shared" si="0"/>
        <v>#REF!</v>
      </c>
      <c r="P21" s="88" t="e">
        <f t="shared" si="0"/>
        <v>#REF!</v>
      </c>
      <c r="Q21" s="88" t="e">
        <f t="shared" si="0"/>
        <v>#REF!</v>
      </c>
      <c r="R21" s="88" t="e">
        <f t="shared" si="0"/>
        <v>#REF!</v>
      </c>
      <c r="S21" s="88" t="e">
        <f t="shared" si="0"/>
        <v>#REF!</v>
      </c>
      <c r="T21" s="88" t="e">
        <f t="shared" si="0"/>
        <v>#REF!</v>
      </c>
      <c r="U21" s="88" t="e">
        <f t="shared" si="0"/>
        <v>#REF!</v>
      </c>
      <c r="V21" s="88" t="e">
        <f t="shared" si="0"/>
        <v>#REF!</v>
      </c>
      <c r="W21" s="88" t="e">
        <f t="shared" si="0"/>
        <v>#REF!</v>
      </c>
      <c r="X21" s="88" t="e">
        <f t="shared" si="0"/>
        <v>#REF!</v>
      </c>
      <c r="Y21" s="88" t="e">
        <f t="shared" si="0"/>
        <v>#REF!</v>
      </c>
      <c r="Z21" s="88" t="e">
        <f t="shared" si="0"/>
        <v>#REF!</v>
      </c>
      <c r="AA21" s="88" t="e">
        <f t="shared" si="0"/>
        <v>#REF!</v>
      </c>
      <c r="AB21" s="88" t="e">
        <f t="shared" si="0"/>
        <v>#REF!</v>
      </c>
      <c r="AC21" s="88" t="e">
        <f t="shared" si="0"/>
        <v>#REF!</v>
      </c>
      <c r="AD21" s="88" t="e">
        <f t="shared" si="0"/>
        <v>#REF!</v>
      </c>
      <c r="AE21" s="88" t="e">
        <f t="shared" si="0"/>
        <v>#REF!</v>
      </c>
      <c r="AF21" s="88" t="e">
        <f t="shared" si="0"/>
        <v>#REF!</v>
      </c>
      <c r="AG21" s="88" t="e">
        <f t="shared" si="0"/>
        <v>#REF!</v>
      </c>
      <c r="AH21" s="88" t="e">
        <f t="shared" si="0"/>
        <v>#REF!</v>
      </c>
      <c r="AI21" s="88" t="e">
        <f t="shared" si="0"/>
        <v>#REF!</v>
      </c>
      <c r="AJ21" s="88" t="e">
        <f t="shared" si="0"/>
        <v>#REF!</v>
      </c>
      <c r="AK21" s="88" t="e">
        <f t="shared" si="0"/>
        <v>#REF!</v>
      </c>
      <c r="AL21" s="88" t="e">
        <f t="shared" si="0"/>
        <v>#REF!</v>
      </c>
      <c r="AM21" s="88" t="e">
        <f t="shared" si="0"/>
        <v>#REF!</v>
      </c>
      <c r="AN21" s="111" t="e">
        <f t="shared" si="0"/>
        <v>#REF!</v>
      </c>
      <c r="AO21" s="88" t="e">
        <f t="shared" si="0"/>
        <v>#REF!</v>
      </c>
      <c r="AP21" s="88" t="e">
        <f t="shared" si="0"/>
        <v>#REF!</v>
      </c>
    </row>
    <row r="22" spans="1:256" x14ac:dyDescent="0.25">
      <c r="C22" s="82" t="s">
        <v>395</v>
      </c>
    </row>
    <row r="23" spans="1:256" x14ac:dyDescent="0.25">
      <c r="C23" s="14"/>
      <c r="AD23" s="102"/>
      <c r="AM23" s="102"/>
    </row>
    <row r="24" spans="1:256" x14ac:dyDescent="0.25"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tabColor rgb="FF92D050"/>
    <pageSetUpPr fitToPage="1"/>
  </sheetPr>
  <dimension ref="A1:IX44"/>
  <sheetViews>
    <sheetView showGridLines="0" view="pageBreakPreview" zoomScale="106" zoomScaleSheetLayoutView="106" workbookViewId="0">
      <selection activeCell="C23" sqref="C23"/>
    </sheetView>
  </sheetViews>
  <sheetFormatPr defaultRowHeight="15" x14ac:dyDescent="0.25"/>
  <cols>
    <col min="1" max="1" width="9.140625" style="1" customWidth="1"/>
    <col min="2" max="2" width="3" style="1" customWidth="1"/>
    <col min="3" max="3" width="30.5703125" style="1" customWidth="1"/>
    <col min="4" max="41" width="11.42578125" style="1" hidden="1" customWidth="1"/>
    <col min="42" max="42" width="11.42578125" style="1" customWidth="1"/>
    <col min="43" max="45" width="11.42578125" style="1" hidden="1" customWidth="1"/>
    <col min="46" max="46" width="11.42578125" style="1" customWidth="1"/>
    <col min="47" max="49" width="11.42578125" style="1" hidden="1" customWidth="1"/>
    <col min="50" max="50" width="11.42578125" style="1" customWidth="1"/>
    <col min="51" max="53" width="11.42578125" style="1" hidden="1" customWidth="1"/>
    <col min="54" max="54" width="11.42578125" style="1" customWidth="1"/>
    <col min="55" max="57" width="11.42578125" style="1" hidden="1" customWidth="1"/>
    <col min="58" max="59" width="11.42578125" style="1" customWidth="1"/>
    <col min="60" max="62" width="11.42578125" style="1" hidden="1" customWidth="1"/>
    <col min="63" max="63" width="11.42578125" style="1" customWidth="1"/>
    <col min="64" max="66" width="11.42578125" style="1" hidden="1" customWidth="1"/>
    <col min="67" max="67" width="11.42578125" style="1" customWidth="1"/>
    <col min="68" max="70" width="11.42578125" style="1" hidden="1" customWidth="1"/>
    <col min="71" max="71" width="11.42578125" style="1" customWidth="1"/>
    <col min="72" max="73" width="11.42578125" style="1" hidden="1" customWidth="1"/>
    <col min="74" max="74" width="9.85546875" style="1" hidden="1" customWidth="1"/>
    <col min="75" max="75" width="9.5703125" style="1" bestFit="1" customWidth="1"/>
    <col min="76" max="79" width="9.85546875" style="1" bestFit="1" customWidth="1"/>
    <col min="80" max="80" width="11.42578125" style="1" customWidth="1"/>
    <col min="81" max="81" width="9.85546875" style="1" bestFit="1" customWidth="1"/>
    <col min="82" max="82" width="5" style="1" customWidth="1"/>
    <col min="83" max="258" width="9.140625" style="1"/>
  </cols>
  <sheetData>
    <row r="1" spans="1:258" x14ac:dyDescent="0.25">
      <c r="BI1" s="4"/>
      <c r="BJ1" s="4"/>
      <c r="BL1" s="4"/>
      <c r="BM1" s="4"/>
      <c r="BN1" s="4"/>
      <c r="BP1" s="4"/>
      <c r="BQ1" s="4"/>
      <c r="BR1" s="4"/>
      <c r="BS1" s="4"/>
      <c r="BT1" s="4"/>
      <c r="BU1" s="4"/>
    </row>
    <row r="2" spans="1:258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CB2" s="4"/>
    </row>
    <row r="3" spans="1:258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7"/>
      <c r="BK3" s="4"/>
      <c r="BL3" s="7"/>
      <c r="BM3" s="7"/>
      <c r="BN3" s="7"/>
      <c r="BO3" s="4"/>
      <c r="BP3" s="7"/>
      <c r="BQ3" s="7"/>
      <c r="BR3" s="7"/>
      <c r="BS3" s="7"/>
      <c r="BT3" s="7"/>
      <c r="BU3" s="7"/>
      <c r="CB3" s="4"/>
    </row>
    <row r="4" spans="1:258" ht="15" customHeight="1" x14ac:dyDescent="0.25"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4"/>
      <c r="BW4" s="3"/>
      <c r="BX4" s="3"/>
      <c r="BY4" s="3"/>
      <c r="BZ4" s="3"/>
      <c r="CA4" s="3"/>
      <c r="CB4" s="3"/>
      <c r="CC4" s="103"/>
    </row>
    <row r="5" spans="1:258" ht="15" customHeight="1" x14ac:dyDescent="0.25">
      <c r="C5" s="5" t="s">
        <v>396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104"/>
    </row>
    <row r="6" spans="1:258" ht="17.25" customHeight="1" thickBot="1" x14ac:dyDescent="0.3"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4"/>
      <c r="BW6" s="7"/>
      <c r="BX6" s="7"/>
      <c r="BY6" s="7"/>
      <c r="BZ6" s="7"/>
      <c r="CA6" s="4"/>
      <c r="CB6" s="7"/>
      <c r="CC6" s="104"/>
    </row>
    <row r="7" spans="1:258" ht="24.75" customHeight="1" x14ac:dyDescent="0.25">
      <c r="A7" s="8"/>
      <c r="B7" s="8"/>
      <c r="C7" s="120" t="s">
        <v>434</v>
      </c>
      <c r="D7" s="92">
        <v>41244</v>
      </c>
      <c r="E7" s="92">
        <v>41275</v>
      </c>
      <c r="F7" s="92">
        <v>41306</v>
      </c>
      <c r="G7" s="92">
        <v>41334</v>
      </c>
      <c r="H7" s="92" t="s">
        <v>397</v>
      </c>
      <c r="I7" s="92">
        <v>41365</v>
      </c>
      <c r="J7" s="92">
        <v>41395</v>
      </c>
      <c r="K7" s="92">
        <v>41426</v>
      </c>
      <c r="L7" s="92" t="s">
        <v>398</v>
      </c>
      <c r="M7" s="92" t="s">
        <v>399</v>
      </c>
      <c r="N7" s="92">
        <v>41456</v>
      </c>
      <c r="O7" s="92">
        <v>41487</v>
      </c>
      <c r="P7" s="92">
        <v>41518</v>
      </c>
      <c r="Q7" s="92" t="s">
        <v>400</v>
      </c>
      <c r="R7" s="92">
        <v>41548</v>
      </c>
      <c r="S7" s="92">
        <v>41579</v>
      </c>
      <c r="T7" s="92">
        <v>41609</v>
      </c>
      <c r="U7" s="92" t="s">
        <v>401</v>
      </c>
      <c r="V7" s="92" t="s">
        <v>6</v>
      </c>
      <c r="W7" s="92" t="s">
        <v>409</v>
      </c>
      <c r="X7" s="92">
        <v>41640</v>
      </c>
      <c r="Y7" s="92">
        <v>41671</v>
      </c>
      <c r="Z7" s="92">
        <v>41699</v>
      </c>
      <c r="AA7" s="92" t="s">
        <v>402</v>
      </c>
      <c r="AB7" s="92">
        <v>41730</v>
      </c>
      <c r="AC7" s="92">
        <v>41760</v>
      </c>
      <c r="AD7" s="92">
        <v>41791</v>
      </c>
      <c r="AE7" s="92" t="s">
        <v>403</v>
      </c>
      <c r="AF7" s="92" t="s">
        <v>404</v>
      </c>
      <c r="AG7" s="92">
        <v>41821</v>
      </c>
      <c r="AH7" s="92">
        <v>41852</v>
      </c>
      <c r="AI7" s="92">
        <v>41883</v>
      </c>
      <c r="AJ7" s="92" t="s">
        <v>405</v>
      </c>
      <c r="AK7" s="92">
        <v>41913</v>
      </c>
      <c r="AL7" s="92">
        <v>41944</v>
      </c>
      <c r="AM7" s="92">
        <v>41974</v>
      </c>
      <c r="AN7" s="92" t="s">
        <v>406</v>
      </c>
      <c r="AO7" s="92" t="s">
        <v>407</v>
      </c>
      <c r="AP7" s="92" t="s">
        <v>408</v>
      </c>
      <c r="AQ7" s="92">
        <v>42005</v>
      </c>
      <c r="AR7" s="92">
        <v>42036</v>
      </c>
      <c r="AS7" s="92">
        <v>42064</v>
      </c>
      <c r="AT7" s="92" t="s">
        <v>410</v>
      </c>
      <c r="AU7" s="92">
        <v>42095</v>
      </c>
      <c r="AV7" s="92">
        <v>42125</v>
      </c>
      <c r="AW7" s="92">
        <f>+'Emprestimo ao Sector Financeir0'!AQ3</f>
        <v>42185</v>
      </c>
      <c r="AX7" s="92" t="s">
        <v>411</v>
      </c>
      <c r="AY7" s="92">
        <f>+'Emprestimo ao Sector Financeir0'!AR3</f>
        <v>42216</v>
      </c>
      <c r="AZ7" s="92">
        <f>+'Emprestimo ao Sector Financeir0'!AS3</f>
        <v>42247</v>
      </c>
      <c r="BA7" s="92">
        <f>+'Emprestimo ao Sector Financeir0'!AT3</f>
        <v>42277</v>
      </c>
      <c r="BB7" s="92" t="s">
        <v>412</v>
      </c>
      <c r="BC7" s="92">
        <f>+'Emprestimo ao Sector Financeir0'!AU3</f>
        <v>42307</v>
      </c>
      <c r="BD7" s="92">
        <f>+'Emprestimo ao Sector Financeir0'!AV3</f>
        <v>42338</v>
      </c>
      <c r="BE7" s="92">
        <f>+'Emprestimo ao Sector Financeir0'!AW3</f>
        <v>42369</v>
      </c>
      <c r="BF7" s="92" t="s">
        <v>413</v>
      </c>
      <c r="BG7" s="92" t="s">
        <v>414</v>
      </c>
      <c r="BH7" s="92">
        <f>+'Emprestimo ao Sector Financeir0'!AX3</f>
        <v>42400</v>
      </c>
      <c r="BI7" s="92">
        <f>+'Emprestimo ao Sector Financeir0'!AY3</f>
        <v>42429</v>
      </c>
      <c r="BJ7" s="92">
        <f>+'Emprestimo ao Sector Financeir0'!AZ3</f>
        <v>42460</v>
      </c>
      <c r="BK7" s="92" t="s">
        <v>415</v>
      </c>
      <c r="BL7" s="92">
        <f>+'Emprestimo ao Sector Financeir0'!BA3</f>
        <v>42490</v>
      </c>
      <c r="BM7" s="92">
        <f>+'Emprestimo ao Sector Financeir0'!BB3</f>
        <v>42520</v>
      </c>
      <c r="BN7" s="92">
        <f>+'Emprestimo ao Sector Financeir0'!BC3</f>
        <v>42551</v>
      </c>
      <c r="BO7" s="92" t="s">
        <v>416</v>
      </c>
      <c r="BP7" s="92">
        <f>+'Emprestimo ao Sector Financeir0'!BD3</f>
        <v>42581</v>
      </c>
      <c r="BQ7" s="92">
        <f>+'Emprestimo ao Sector Financeir0'!BE3</f>
        <v>42612</v>
      </c>
      <c r="BR7" s="92">
        <f>+'Emprestimo ao Sector Financeir0'!BF3</f>
        <v>42643</v>
      </c>
      <c r="BS7" s="92" t="s">
        <v>417</v>
      </c>
      <c r="BT7" s="92">
        <f>+'Emprestimo ao Sector Financeir0'!BG3</f>
        <v>42673</v>
      </c>
      <c r="BU7" s="92">
        <f>+'Emprestimo ao Sector Financeir0'!BH3</f>
        <v>42704</v>
      </c>
      <c r="BV7" s="92">
        <f>+'Emprestimo ao Sector Financeir0'!BI3</f>
        <v>42735</v>
      </c>
      <c r="BW7" s="92" t="s">
        <v>429</v>
      </c>
      <c r="BX7" s="92" t="s">
        <v>430</v>
      </c>
      <c r="BY7" s="92">
        <v>42736</v>
      </c>
      <c r="BZ7" s="92">
        <v>42767</v>
      </c>
      <c r="CA7" s="92">
        <v>42795</v>
      </c>
      <c r="CB7" s="92" t="s">
        <v>433</v>
      </c>
      <c r="CC7" s="106">
        <v>42826</v>
      </c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</row>
    <row r="8" spans="1:258" ht="11.25" hidden="1" customHeight="1" x14ac:dyDescent="0.25">
      <c r="A8" s="8"/>
      <c r="B8" s="8"/>
      <c r="C8" s="89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8"/>
      <c r="BW8" s="8"/>
      <c r="BX8" s="8"/>
      <c r="BY8" s="155"/>
      <c r="BZ8" s="8"/>
      <c r="CA8" s="8"/>
      <c r="CB8" s="90"/>
      <c r="CC8" s="155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</row>
    <row r="9" spans="1:258" ht="24.75" customHeight="1" x14ac:dyDescent="0.25">
      <c r="A9" s="9"/>
      <c r="B9" s="9"/>
      <c r="C9" s="83" t="s">
        <v>3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127"/>
      <c r="AS9" s="127"/>
      <c r="AT9" s="84"/>
      <c r="AU9" s="127"/>
      <c r="AV9" s="127"/>
      <c r="AW9" s="127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9"/>
      <c r="BW9" s="9"/>
      <c r="BX9" s="9"/>
      <c r="BY9" s="9"/>
      <c r="BZ9" s="9"/>
      <c r="CA9" s="9"/>
      <c r="CB9" s="84"/>
      <c r="CC9" s="157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</row>
    <row r="10" spans="1:258" ht="24.75" customHeight="1" x14ac:dyDescent="0.25">
      <c r="A10" s="9"/>
      <c r="B10" s="9"/>
      <c r="C10" s="79" t="s">
        <v>5</v>
      </c>
      <c r="D10" s="85">
        <f>+'Emprestimo ao Sector Financeir0'!M5</f>
        <v>0</v>
      </c>
      <c r="E10" s="85">
        <f>+'Emprestimo ao Sector Financeir0'!N5</f>
        <v>0</v>
      </c>
      <c r="F10" s="85">
        <f>+'Emprestimo ao Sector Financeir0'!O5</f>
        <v>0</v>
      </c>
      <c r="G10" s="85">
        <f>+'Emprestimo ao Sector Financeir0'!P5</f>
        <v>2874.7040699999998</v>
      </c>
      <c r="H10" s="85">
        <f>SUM(E10:G10)</f>
        <v>2874.7040699999998</v>
      </c>
      <c r="I10" s="85">
        <f>+'Emprestimo ao Sector Financeir0'!Q5</f>
        <v>20513.936065169997</v>
      </c>
      <c r="J10" s="85">
        <f>+'Emprestimo ao Sector Financeir0'!R5</f>
        <v>5584.7494434999999</v>
      </c>
      <c r="K10" s="85">
        <f>+'Emprestimo ao Sector Financeir0'!S5</f>
        <v>6854.3927775599996</v>
      </c>
      <c r="L10" s="85">
        <f>SUM(I10:K10)</f>
        <v>32953.078286229997</v>
      </c>
      <c r="M10" s="85">
        <f>+SUM(H10,L10)</f>
        <v>35827.782356229996</v>
      </c>
      <c r="N10" s="85">
        <f>+'Emprestimo ao Sector Financeir0'!T5</f>
        <v>2337.14041731</v>
      </c>
      <c r="O10" s="85">
        <f>+'Emprestimo ao Sector Financeir0'!U5</f>
        <v>2949.6073437499999</v>
      </c>
      <c r="P10" s="85">
        <f>+'Emprestimo ao Sector Financeir0'!V5</f>
        <v>13274.757752709998</v>
      </c>
      <c r="Q10" s="85">
        <f>SUM(N10:P10)</f>
        <v>18561.505513769996</v>
      </c>
      <c r="R10" s="85">
        <f>+'Emprestimo ao Sector Financeir0'!W5</f>
        <v>3000</v>
      </c>
      <c r="S10" s="85">
        <f>+'Emprestimo ao Sector Financeir0'!X5</f>
        <v>196</v>
      </c>
      <c r="T10" s="85">
        <f>+'Emprestimo ao Sector Financeir0'!Y5</f>
        <v>6804</v>
      </c>
      <c r="U10" s="85">
        <f>SUM(R10:T10)</f>
        <v>10000</v>
      </c>
      <c r="V10" s="85">
        <f>+SUM(Q10,U10)</f>
        <v>28561.505513769996</v>
      </c>
      <c r="W10" s="85">
        <f>+SUM(M10,V10)</f>
        <v>64389.287869999993</v>
      </c>
      <c r="X10" s="85" t="e">
        <f>+'Emprestimo ao Sector Financeir0'!Z5</f>
        <v>#REF!</v>
      </c>
      <c r="Y10" s="85" t="e">
        <f>+'Emprestimo ao Sector Financeir0'!AA5</f>
        <v>#REF!</v>
      </c>
      <c r="Z10" s="85" t="e">
        <f>+'Emprestimo ao Sector Financeir0'!AB5</f>
        <v>#REF!</v>
      </c>
      <c r="AA10" s="85" t="e">
        <f>SUM(X10:Z10)</f>
        <v>#REF!</v>
      </c>
      <c r="AB10" s="85" t="e">
        <f>+'Emprestimo ao Sector Financeir0'!AC5</f>
        <v>#REF!</v>
      </c>
      <c r="AC10" s="85" t="e">
        <f>+'Emprestimo ao Sector Financeir0'!AD5</f>
        <v>#REF!</v>
      </c>
      <c r="AD10" s="85" t="e">
        <f>+'Emprestimo ao Sector Financeir0'!AE5</f>
        <v>#REF!</v>
      </c>
      <c r="AE10" s="85" t="e">
        <f>SUM(AB10:AD10)</f>
        <v>#REF!</v>
      </c>
      <c r="AF10" s="85" t="e">
        <f>+SUM(AA10,AE10)</f>
        <v>#REF!</v>
      </c>
      <c r="AG10" s="85" t="e">
        <f>+'Emprestimo ao Sector Financeir0'!AF5</f>
        <v>#REF!</v>
      </c>
      <c r="AH10" s="85" t="e">
        <f>+'Emprestimo ao Sector Financeir0'!AG5</f>
        <v>#REF!</v>
      </c>
      <c r="AI10" s="85" t="e">
        <f>+'Emprestimo ao Sector Financeir0'!AH5</f>
        <v>#REF!</v>
      </c>
      <c r="AJ10" s="85" t="e">
        <f>SUM(AG10:AI10)</f>
        <v>#REF!</v>
      </c>
      <c r="AK10" s="85" t="e">
        <f>+'Emprestimo ao Sector Financeir0'!AI5</f>
        <v>#REF!</v>
      </c>
      <c r="AL10" s="85" t="e">
        <f>+'Emprestimo ao Sector Financeir0'!AJ5</f>
        <v>#REF!</v>
      </c>
      <c r="AM10" s="85" t="e">
        <f>+'Emprestimo ao Sector Financeir0'!AK5</f>
        <v>#REF!</v>
      </c>
      <c r="AN10" s="85" t="e">
        <f>SUM(AK10:AM10)</f>
        <v>#REF!</v>
      </c>
      <c r="AO10" s="85" t="e">
        <f>+SUM(AJ10,AN10)</f>
        <v>#REF!</v>
      </c>
      <c r="AP10" s="85" t="e">
        <f>+SUM(AF10,AO10)</f>
        <v>#REF!</v>
      </c>
      <c r="AQ10" s="85" t="e">
        <f>+'Emprestimo ao Sector Financeir0'!AL5</f>
        <v>#REF!</v>
      </c>
      <c r="AR10" s="128" t="e">
        <f>+'Emprestimo ao Sector Financeir0'!AM5</f>
        <v>#REF!</v>
      </c>
      <c r="AS10" s="128" t="e">
        <f>+'Emprestimo ao Sector Financeir0'!AN5</f>
        <v>#REF!</v>
      </c>
      <c r="AT10" s="85" t="e">
        <f>SUM(AQ10:AS10)</f>
        <v>#REF!</v>
      </c>
      <c r="AU10" s="128" t="e">
        <f>+'Emprestimo ao Sector Financeir0'!AO5</f>
        <v>#REF!</v>
      </c>
      <c r="AV10" s="128" t="e">
        <f>+'Emprestimo ao Sector Financeir0'!AP5</f>
        <v>#REF!</v>
      </c>
      <c r="AW10" s="128" t="e">
        <f>+'Emprestimo ao Sector Financeir0'!AQ5</f>
        <v>#REF!</v>
      </c>
      <c r="AX10" s="85" t="e">
        <f>SUM(AU10:AW10)</f>
        <v>#REF!</v>
      </c>
      <c r="AY10" s="85" t="e">
        <f>+'Emprestimo ao Sector Financeir0'!AR5</f>
        <v>#REF!</v>
      </c>
      <c r="AZ10" s="85" t="e">
        <f>+'Emprestimo ao Sector Financeir0'!AS5</f>
        <v>#REF!</v>
      </c>
      <c r="BA10" s="85" t="e">
        <f>+'Emprestimo ao Sector Financeir0'!AT5</f>
        <v>#REF!</v>
      </c>
      <c r="BB10" s="85" t="e">
        <f>+BA10+AZ10+AY10</f>
        <v>#REF!</v>
      </c>
      <c r="BC10" s="85" t="e">
        <f>+'Emprestimo ao Sector Financeir0'!AU5</f>
        <v>#REF!</v>
      </c>
      <c r="BD10" s="85" t="e">
        <f>+'Emprestimo ao Sector Financeir0'!AV5</f>
        <v>#REF!</v>
      </c>
      <c r="BE10" s="85" t="e">
        <f>+'Emprestimo ao Sector Financeir0'!AW5</f>
        <v>#REF!</v>
      </c>
      <c r="BF10" s="85" t="e">
        <f>+BE10+BD10+BC10</f>
        <v>#REF!</v>
      </c>
      <c r="BG10" s="85" t="e">
        <f>+BF10+BB10+AX10+AT10</f>
        <v>#REF!</v>
      </c>
      <c r="BH10" s="85" t="e">
        <f>+'Emprestimo ao Sector Financeir0'!AX5</f>
        <v>#REF!</v>
      </c>
      <c r="BI10" s="85" t="e">
        <f>+'Emprestimo ao Sector Financeir0'!AY5</f>
        <v>#REF!</v>
      </c>
      <c r="BJ10" s="85" t="e">
        <f>+'Emprestimo ao Sector Financeir0'!AZ5</f>
        <v>#REF!</v>
      </c>
      <c r="BK10" s="85" t="e">
        <f>SUM(BH10:BJ10)</f>
        <v>#REF!</v>
      </c>
      <c r="BL10" s="85" t="e">
        <f>+'Emprestimo ao Sector Financeir0'!BA5</f>
        <v>#REF!</v>
      </c>
      <c r="BM10" s="85" t="e">
        <f>+'Emprestimo ao Sector Financeir0'!BB5</f>
        <v>#REF!</v>
      </c>
      <c r="BN10" s="85" t="e">
        <f>+'Emprestimo ao Sector Financeir0'!BC5</f>
        <v>#REF!</v>
      </c>
      <c r="BO10" s="85" t="e">
        <f>SUM(BL10:BN10)</f>
        <v>#REF!</v>
      </c>
      <c r="BP10" s="85" t="e">
        <f>+'Emprestimo ao Sector Financeir0'!BD5</f>
        <v>#REF!</v>
      </c>
      <c r="BQ10" s="85" t="e">
        <f>+'Emprestimo ao Sector Financeir0'!BE5</f>
        <v>#REF!</v>
      </c>
      <c r="BR10" s="85" t="e">
        <f>+'Emprestimo ao Sector Financeir0'!BF5</f>
        <v>#REF!</v>
      </c>
      <c r="BS10" s="85" t="e">
        <f>SUM(BP10:BR10)</f>
        <v>#REF!</v>
      </c>
      <c r="BT10" s="85" t="e">
        <f>+'Emprestimo ao Sector Financeir0'!BG5</f>
        <v>#REF!</v>
      </c>
      <c r="BU10" s="85" t="e">
        <f>+'Emprestimo ao Sector Financeir0'!BH5</f>
        <v>#REF!</v>
      </c>
      <c r="BV10" s="85" t="e">
        <f>+'Emprestimo ao Sector Financeir0'!BI5</f>
        <v>#REF!</v>
      </c>
      <c r="BW10" s="85" t="e">
        <f>+BV10+BU10+BT10</f>
        <v>#REF!</v>
      </c>
      <c r="BX10" s="85" t="e">
        <f>+BW10+BS10+BO10+BK10</f>
        <v>#REF!</v>
      </c>
      <c r="BY10" s="85" t="e">
        <f>+'Emprestimo ao Sector Financeir0'!BJ5</f>
        <v>#REF!</v>
      </c>
      <c r="BZ10" s="85" t="e">
        <f>+'Emprestimo ao Sector Financeir0'!BK5</f>
        <v>#REF!</v>
      </c>
      <c r="CA10" s="85" t="e">
        <f>+'Emprestimo ao Sector Financeir0'!BL5</f>
        <v>#REF!</v>
      </c>
      <c r="CB10" s="85" t="e">
        <f>SUM(BY10:CA10)</f>
        <v>#REF!</v>
      </c>
      <c r="CC10" s="109" t="e">
        <f>+'Emprestimo ao Sector Financeir0'!BM5</f>
        <v>#REF!</v>
      </c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</row>
    <row r="11" spans="1:258" ht="24.75" customHeight="1" x14ac:dyDescent="0.25">
      <c r="A11" s="9"/>
      <c r="B11" s="9"/>
      <c r="C11" s="79" t="s">
        <v>1</v>
      </c>
      <c r="D11" s="85">
        <f>+'Emprestimo ao Sector Financeir0'!M6</f>
        <v>18.416666670000001</v>
      </c>
      <c r="E11" s="85">
        <f>+'Emprestimo ao Sector Financeir0'!N6</f>
        <v>0</v>
      </c>
      <c r="F11" s="85">
        <f>+'Emprestimo ao Sector Financeir0'!O6</f>
        <v>0</v>
      </c>
      <c r="G11" s="85">
        <f>+'Emprestimo ao Sector Financeir0'!P6</f>
        <v>0</v>
      </c>
      <c r="H11" s="85">
        <f>SUM(E11:G11)</f>
        <v>0</v>
      </c>
      <c r="I11" s="85">
        <f>+'Emprestimo ao Sector Financeir0'!Q6</f>
        <v>12000</v>
      </c>
      <c r="J11" s="85">
        <f>+'Emprestimo ao Sector Financeir0'!R6</f>
        <v>0</v>
      </c>
      <c r="K11" s="85">
        <f>+'Emprestimo ao Sector Financeir0'!S6</f>
        <v>3.59E-4</v>
      </c>
      <c r="L11" s="85">
        <f>SUM(I11:K11)</f>
        <v>12000.000359</v>
      </c>
      <c r="M11" s="85">
        <f>+SUM(H11,L11)</f>
        <v>12000.000359</v>
      </c>
      <c r="N11" s="85">
        <f>+'Emprestimo ao Sector Financeir0'!T6</f>
        <v>0</v>
      </c>
      <c r="O11" s="85">
        <f>+'Emprestimo ao Sector Financeir0'!U6</f>
        <v>0</v>
      </c>
      <c r="P11" s="85">
        <f>+'Emprestimo ao Sector Financeir0'!V6</f>
        <v>5000</v>
      </c>
      <c r="Q11" s="85">
        <f>SUM(N11:P11)</f>
        <v>5000</v>
      </c>
      <c r="R11" s="85">
        <f>+'Emprestimo ao Sector Financeir0'!W6</f>
        <v>5000</v>
      </c>
      <c r="S11" s="85">
        <f>+'Emprestimo ao Sector Financeir0'!X6</f>
        <v>0</v>
      </c>
      <c r="T11" s="85">
        <f>+'Emprestimo ao Sector Financeir0'!Y6</f>
        <v>5000</v>
      </c>
      <c r="U11" s="85">
        <f>SUM(R11:T11)</f>
        <v>10000</v>
      </c>
      <c r="V11" s="85">
        <f>+SUM(Q11,U11)</f>
        <v>15000</v>
      </c>
      <c r="W11" s="85">
        <f>+SUM(M11,V11)</f>
        <v>27000.000358999998</v>
      </c>
      <c r="X11" s="85" t="e">
        <f>+'Emprestimo ao Sector Financeir0'!Z6</f>
        <v>#REF!</v>
      </c>
      <c r="Y11" s="85" t="e">
        <f>+'Emprestimo ao Sector Financeir0'!AA6</f>
        <v>#REF!</v>
      </c>
      <c r="Z11" s="85" t="e">
        <f>+'Emprestimo ao Sector Financeir0'!AB6</f>
        <v>#REF!</v>
      </c>
      <c r="AA11" s="85" t="e">
        <f>SUM(X11:Z11)</f>
        <v>#REF!</v>
      </c>
      <c r="AB11" s="85" t="e">
        <f>+'Emprestimo ao Sector Financeir0'!AC6</f>
        <v>#REF!</v>
      </c>
      <c r="AC11" s="85" t="e">
        <f>+'Emprestimo ao Sector Financeir0'!AD6</f>
        <v>#REF!</v>
      </c>
      <c r="AD11" s="85" t="e">
        <f>+'Emprestimo ao Sector Financeir0'!AE6</f>
        <v>#REF!</v>
      </c>
      <c r="AE11" s="85" t="e">
        <f>SUM(AB11:AD11)</f>
        <v>#REF!</v>
      </c>
      <c r="AF11" s="85" t="e">
        <f>+SUM(AA11,AE11)</f>
        <v>#REF!</v>
      </c>
      <c r="AG11" s="85" t="e">
        <f>+'Emprestimo ao Sector Financeir0'!AF6</f>
        <v>#REF!</v>
      </c>
      <c r="AH11" s="85" t="e">
        <f>+'Emprestimo ao Sector Financeir0'!AG6</f>
        <v>#REF!</v>
      </c>
      <c r="AI11" s="85" t="e">
        <f>+'Emprestimo ao Sector Financeir0'!AH6</f>
        <v>#REF!</v>
      </c>
      <c r="AJ11" s="85" t="e">
        <f>SUM(AG11:AI11)</f>
        <v>#REF!</v>
      </c>
      <c r="AK11" s="85" t="e">
        <f>+'Emprestimo ao Sector Financeir0'!AI6</f>
        <v>#REF!</v>
      </c>
      <c r="AL11" s="85" t="e">
        <f>+'Emprestimo ao Sector Financeir0'!AJ6</f>
        <v>#REF!</v>
      </c>
      <c r="AM11" s="85" t="e">
        <f>+'Emprestimo ao Sector Financeir0'!AK6</f>
        <v>#REF!</v>
      </c>
      <c r="AN11" s="85" t="e">
        <f>SUM(AK11:AM11)</f>
        <v>#REF!</v>
      </c>
      <c r="AO11" s="85" t="e">
        <f>+SUM(AJ11,AN11)</f>
        <v>#REF!</v>
      </c>
      <c r="AP11" s="85" t="e">
        <f>+SUM(AF11,AO11)</f>
        <v>#REF!</v>
      </c>
      <c r="AQ11" s="85" t="e">
        <f>+'Emprestimo ao Sector Financeir0'!AL6</f>
        <v>#REF!</v>
      </c>
      <c r="AR11" s="128" t="e">
        <f>+'Emprestimo ao Sector Financeir0'!AM6</f>
        <v>#REF!</v>
      </c>
      <c r="AS11" s="128" t="e">
        <f>+'Emprestimo ao Sector Financeir0'!AN6</f>
        <v>#REF!</v>
      </c>
      <c r="AT11" s="85" t="e">
        <f>SUM(AQ11:AS11)</f>
        <v>#REF!</v>
      </c>
      <c r="AU11" s="128" t="e">
        <f>+'Emprestimo ao Sector Financeir0'!AO6</f>
        <v>#REF!</v>
      </c>
      <c r="AV11" s="128" t="e">
        <f>+'Emprestimo ao Sector Financeir0'!AP6</f>
        <v>#REF!</v>
      </c>
      <c r="AW11" s="128" t="e">
        <f>+'Emprestimo ao Sector Financeir0'!AQ6</f>
        <v>#REF!</v>
      </c>
      <c r="AX11" s="85" t="e">
        <f>SUM(AU11:AW11)</f>
        <v>#REF!</v>
      </c>
      <c r="AY11" s="85" t="e">
        <f>+'Emprestimo ao Sector Financeir0'!AR6</f>
        <v>#REF!</v>
      </c>
      <c r="AZ11" s="85" t="e">
        <f>+'Emprestimo ao Sector Financeir0'!AS6</f>
        <v>#REF!</v>
      </c>
      <c r="BA11" s="85" t="e">
        <f>+'Emprestimo ao Sector Financeir0'!AT6</f>
        <v>#REF!</v>
      </c>
      <c r="BB11" s="85" t="e">
        <f>+BA11+AZ11+AY11</f>
        <v>#REF!</v>
      </c>
      <c r="BC11" s="85" t="e">
        <f>+'Emprestimo ao Sector Financeir0'!AU6</f>
        <v>#REF!</v>
      </c>
      <c r="BD11" s="85" t="e">
        <f>+'Emprestimo ao Sector Financeir0'!AV6</f>
        <v>#REF!</v>
      </c>
      <c r="BE11" s="85" t="e">
        <f>+'Emprestimo ao Sector Financeir0'!AW6</f>
        <v>#REF!</v>
      </c>
      <c r="BF11" s="85" t="e">
        <f>+BE11+BD11+BC11</f>
        <v>#REF!</v>
      </c>
      <c r="BG11" s="85" t="e">
        <f>+BF11+BB11+AX11+AT11</f>
        <v>#REF!</v>
      </c>
      <c r="BH11" s="85" t="e">
        <f>+'Emprestimo ao Sector Financeir0'!AX6</f>
        <v>#REF!</v>
      </c>
      <c r="BI11" s="85" t="e">
        <f>+'Emprestimo ao Sector Financeir0'!AY6</f>
        <v>#REF!</v>
      </c>
      <c r="BJ11" s="85" t="e">
        <f>+'Emprestimo ao Sector Financeir0'!AZ6</f>
        <v>#REF!</v>
      </c>
      <c r="BK11" s="85" t="e">
        <f>SUM(BH11:BJ11)</f>
        <v>#REF!</v>
      </c>
      <c r="BL11" s="85" t="e">
        <f>+'Emprestimo ao Sector Financeir0'!BA6</f>
        <v>#REF!</v>
      </c>
      <c r="BM11" s="85" t="e">
        <f>+'Emprestimo ao Sector Financeir0'!BB6</f>
        <v>#REF!</v>
      </c>
      <c r="BN11" s="85" t="e">
        <f>+'Emprestimo ao Sector Financeir0'!BC6</f>
        <v>#REF!</v>
      </c>
      <c r="BO11" s="85" t="e">
        <f>SUM(BL11:BN11)</f>
        <v>#REF!</v>
      </c>
      <c r="BP11" s="85" t="e">
        <f>+'Emprestimo ao Sector Financeir0'!BD6</f>
        <v>#REF!</v>
      </c>
      <c r="BQ11" s="85" t="e">
        <f>+'Emprestimo ao Sector Financeir0'!BE6</f>
        <v>#REF!</v>
      </c>
      <c r="BR11" s="85" t="e">
        <f>+'Emprestimo ao Sector Financeir0'!BF6</f>
        <v>#REF!</v>
      </c>
      <c r="BS11" s="85" t="e">
        <f>SUM(BP11:BR11)</f>
        <v>#REF!</v>
      </c>
      <c r="BT11" s="85" t="e">
        <f>+'Emprestimo ao Sector Financeir0'!BG6</f>
        <v>#REF!</v>
      </c>
      <c r="BU11" s="85" t="e">
        <f>+'Emprestimo ao Sector Financeir0'!BH6</f>
        <v>#REF!</v>
      </c>
      <c r="BV11" s="85" t="e">
        <f>+'Emprestimo ao Sector Financeir0'!BI6</f>
        <v>#REF!</v>
      </c>
      <c r="BW11" s="85" t="e">
        <f>+BV11+BU11+BT11</f>
        <v>#REF!</v>
      </c>
      <c r="BX11" s="85" t="e">
        <f>+BW11+BS11+BO11+BK11</f>
        <v>#REF!</v>
      </c>
      <c r="BY11" s="85" t="e">
        <f>+'Emprestimo ao Sector Financeir0'!BJ6</f>
        <v>#REF!</v>
      </c>
      <c r="BZ11" s="85" t="e">
        <f>+'Emprestimo ao Sector Financeir0'!BK6</f>
        <v>#REF!</v>
      </c>
      <c r="CA11" s="85" t="e">
        <f>+'Emprestimo ao Sector Financeir0'!BL6</f>
        <v>#REF!</v>
      </c>
      <c r="CB11" s="85" t="e">
        <f>SUM(BY11:CA11)</f>
        <v>#REF!</v>
      </c>
      <c r="CC11" s="109" t="e">
        <f>+'Emprestimo ao Sector Financeir0'!BM6</f>
        <v>#REF!</v>
      </c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</row>
    <row r="12" spans="1:258" ht="24.75" customHeight="1" x14ac:dyDescent="0.25">
      <c r="A12" s="8"/>
      <c r="B12" s="8"/>
      <c r="C12" s="79" t="s">
        <v>431</v>
      </c>
      <c r="D12" s="85" t="e">
        <f>+'Emprestimo ao Sector Financeir0'!M7</f>
        <v>#REF!</v>
      </c>
      <c r="E12" s="85" t="e">
        <f>+'Emprestimo ao Sector Financeir0'!N7</f>
        <v>#REF!</v>
      </c>
      <c r="F12" s="85" t="e">
        <f>+'Emprestimo ao Sector Financeir0'!O7</f>
        <v>#REF!</v>
      </c>
      <c r="G12" s="85" t="e">
        <f>+'Emprestimo ao Sector Financeir0'!P7</f>
        <v>#REF!</v>
      </c>
      <c r="H12" s="85" t="e">
        <f>+G12</f>
        <v>#REF!</v>
      </c>
      <c r="I12" s="85" t="e">
        <f>+'Emprestimo ao Sector Financeir0'!Q7</f>
        <v>#REF!</v>
      </c>
      <c r="J12" s="85" t="e">
        <f>+'Emprestimo ao Sector Financeir0'!R7</f>
        <v>#REF!</v>
      </c>
      <c r="K12" s="85" t="e">
        <f>+'Emprestimo ao Sector Financeir0'!S7</f>
        <v>#REF!</v>
      </c>
      <c r="L12" s="85" t="e">
        <f>+K12</f>
        <v>#REF!</v>
      </c>
      <c r="M12" s="85" t="e">
        <f>+L12</f>
        <v>#REF!</v>
      </c>
      <c r="N12" s="85" t="e">
        <f>+'Emprestimo ao Sector Financeir0'!T7</f>
        <v>#REF!</v>
      </c>
      <c r="O12" s="85" t="e">
        <f>+'Emprestimo ao Sector Financeir0'!U7</f>
        <v>#REF!</v>
      </c>
      <c r="P12" s="85" t="e">
        <f>+'Emprestimo ao Sector Financeir0'!V7</f>
        <v>#REF!</v>
      </c>
      <c r="Q12" s="85" t="e">
        <f>+P12</f>
        <v>#REF!</v>
      </c>
      <c r="R12" s="85" t="e">
        <f>+'Emprestimo ao Sector Financeir0'!W7</f>
        <v>#REF!</v>
      </c>
      <c r="S12" s="85" t="e">
        <f>+'Emprestimo ao Sector Financeir0'!X7</f>
        <v>#REF!</v>
      </c>
      <c r="T12" s="85" t="e">
        <f>+'Emprestimo ao Sector Financeir0'!Y7</f>
        <v>#REF!</v>
      </c>
      <c r="U12" s="85" t="e">
        <f>+T12</f>
        <v>#REF!</v>
      </c>
      <c r="V12" s="85" t="e">
        <f>+U12</f>
        <v>#REF!</v>
      </c>
      <c r="W12" s="85" t="e">
        <f>+V12</f>
        <v>#REF!</v>
      </c>
      <c r="X12" s="85" t="e">
        <f>+'Emprestimo ao Sector Financeir0'!Z7</f>
        <v>#REF!</v>
      </c>
      <c r="Y12" s="85" t="e">
        <f>+'Emprestimo ao Sector Financeir0'!AA7</f>
        <v>#REF!</v>
      </c>
      <c r="Z12" s="85" t="e">
        <f>+'Emprestimo ao Sector Financeir0'!AB7</f>
        <v>#REF!</v>
      </c>
      <c r="AA12" s="85" t="e">
        <f>+Z12</f>
        <v>#REF!</v>
      </c>
      <c r="AB12" s="85" t="e">
        <f>+'Emprestimo ao Sector Financeir0'!AC7</f>
        <v>#REF!</v>
      </c>
      <c r="AC12" s="85" t="e">
        <f>+'Emprestimo ao Sector Financeir0'!AD7</f>
        <v>#REF!</v>
      </c>
      <c r="AD12" s="85" t="e">
        <f>+'Emprestimo ao Sector Financeir0'!AE7</f>
        <v>#REF!</v>
      </c>
      <c r="AE12" s="85" t="e">
        <f>+AD12</f>
        <v>#REF!</v>
      </c>
      <c r="AF12" s="85" t="e">
        <f>+AE12</f>
        <v>#REF!</v>
      </c>
      <c r="AG12" s="85" t="e">
        <f>+'Emprestimo ao Sector Financeir0'!AF7</f>
        <v>#REF!</v>
      </c>
      <c r="AH12" s="85" t="e">
        <f>+'Emprestimo ao Sector Financeir0'!AG7</f>
        <v>#REF!</v>
      </c>
      <c r="AI12" s="85" t="e">
        <f>+'Emprestimo ao Sector Financeir0'!AH7</f>
        <v>#REF!</v>
      </c>
      <c r="AJ12" s="85" t="e">
        <f>+AI12</f>
        <v>#REF!</v>
      </c>
      <c r="AK12" s="85" t="e">
        <f>+'Emprestimo ao Sector Financeir0'!AI7</f>
        <v>#REF!</v>
      </c>
      <c r="AL12" s="85" t="e">
        <f>+'Emprestimo ao Sector Financeir0'!AJ7</f>
        <v>#REF!</v>
      </c>
      <c r="AM12" s="85" t="e">
        <f>+'Emprestimo ao Sector Financeir0'!AK7</f>
        <v>#REF!</v>
      </c>
      <c r="AN12" s="85" t="e">
        <f>+AM12</f>
        <v>#REF!</v>
      </c>
      <c r="AO12" s="85" t="e">
        <f>+AN12</f>
        <v>#REF!</v>
      </c>
      <c r="AP12" s="85" t="e">
        <f>+AO12</f>
        <v>#REF!</v>
      </c>
      <c r="AQ12" s="85">
        <f>+'Emprestimo ao Sector Financeir0'!AL7</f>
        <v>117753.29685500001</v>
      </c>
      <c r="AR12" s="85">
        <f>+'Emprestimo ao Sector Financeir0'!AM7</f>
        <v>117963.01685500001</v>
      </c>
      <c r="AS12" s="85">
        <f>+'Emprestimo ao Sector Financeir0'!AN7</f>
        <v>117895.64185500001</v>
      </c>
      <c r="AT12" s="85">
        <f>+AS12</f>
        <v>117895.64185500001</v>
      </c>
      <c r="AU12" s="85">
        <f>+'Emprestimo ao Sector Financeir0'!AO7</f>
        <v>122895.64185500001</v>
      </c>
      <c r="AV12" s="85">
        <f>+'Emprestimo ao Sector Financeir0'!AP7</f>
        <v>132267.04685500002</v>
      </c>
      <c r="AW12" s="85">
        <f>+'Emprestimo ao Sector Financeir0'!AQ7</f>
        <v>132267.04685500002</v>
      </c>
      <c r="AX12" s="85">
        <f>+AW12</f>
        <v>132267.04685500002</v>
      </c>
      <c r="AY12" s="85">
        <f>+'Emprestimo ao Sector Financeir0'!AR7</f>
        <v>132267.04685500002</v>
      </c>
      <c r="AZ12" s="85">
        <f>+'Emprestimo ao Sector Financeir0'!AS7</f>
        <v>132267.04685500002</v>
      </c>
      <c r="BA12" s="85">
        <f>+'Emprestimo ao Sector Financeir0'!AT7</f>
        <v>132267.04685500002</v>
      </c>
      <c r="BB12" s="85">
        <f>+BA12</f>
        <v>132267.04685500002</v>
      </c>
      <c r="BC12" s="85">
        <f>+'Emprestimo ao Sector Financeir0'!AU7</f>
        <v>132267.04685500002</v>
      </c>
      <c r="BD12" s="85">
        <f>+'Emprestimo ao Sector Financeir0'!AV7</f>
        <v>135231.58287000001</v>
      </c>
      <c r="BE12" s="85">
        <f>+'Emprestimo ao Sector Financeir0'!AW7</f>
        <v>143231.58287000001</v>
      </c>
      <c r="BF12" s="85">
        <f>+BE12</f>
        <v>143231.58287000001</v>
      </c>
      <c r="BG12" s="85">
        <f>+BF12</f>
        <v>143231.58287000001</v>
      </c>
      <c r="BH12" s="85">
        <f>+'Emprestimo ao Sector Financeir0'!AX7</f>
        <v>150976.14411848001</v>
      </c>
      <c r="BI12" s="85">
        <f>+'Emprestimo ao Sector Financeir0'!AY7</f>
        <v>158718.5767107</v>
      </c>
      <c r="BJ12" s="85">
        <f>+'Emprestimo ao Sector Financeir0'!AZ7</f>
        <v>169690.57943710999</v>
      </c>
      <c r="BK12" s="85">
        <f>+BJ12</f>
        <v>169690.57943710999</v>
      </c>
      <c r="BL12" s="85">
        <f>+'Emprestimo ao Sector Financeir0'!BA7</f>
        <v>174178.70135256997</v>
      </c>
      <c r="BM12" s="85">
        <f>+'Emprestimo ao Sector Financeir0'!BB7</f>
        <v>173914.64095065999</v>
      </c>
      <c r="BN12" s="85">
        <f>+'Emprestimo ao Sector Financeir0'!BC7</f>
        <v>173914.64095065999</v>
      </c>
      <c r="BO12" s="85">
        <f>+BN12</f>
        <v>173914.64095065999</v>
      </c>
      <c r="BP12" s="85">
        <f>+'Emprestimo ao Sector Financeir0'!BD7</f>
        <v>215564.64095065999</v>
      </c>
      <c r="BQ12" s="85">
        <f>+'Emprestimo ao Sector Financeir0'!BE7</f>
        <v>215564.64095065999</v>
      </c>
      <c r="BR12" s="85">
        <f>+'Emprestimo ao Sector Financeir0'!BF7</f>
        <v>215564.64095065999</v>
      </c>
      <c r="BS12" s="85">
        <f>+BR12</f>
        <v>215564.64095065999</v>
      </c>
      <c r="BT12" s="85">
        <f>+'Emprestimo ao Sector Financeir0'!BG7</f>
        <v>215564.64095065999</v>
      </c>
      <c r="BU12" s="85">
        <f>+'Emprestimo ao Sector Financeir0'!BH7</f>
        <v>215564.64095065999</v>
      </c>
      <c r="BV12" s="85">
        <f>+'Emprestimo ao Sector Financeir0'!BI7</f>
        <v>215564.64095065999</v>
      </c>
      <c r="BW12" s="85">
        <f>+BV12</f>
        <v>215564.64095065999</v>
      </c>
      <c r="BX12" s="85">
        <f>+BW12</f>
        <v>215564.64095065999</v>
      </c>
      <c r="BY12" s="85">
        <f>+'Emprestimo ao Sector Financeir0'!BJ7</f>
        <v>215564.64095065999</v>
      </c>
      <c r="BZ12" s="85">
        <f>+'Emprestimo ao Sector Financeir0'!BK7</f>
        <v>215564.64095065999</v>
      </c>
      <c r="CA12" s="85">
        <f>+'Emprestimo ao Sector Financeir0'!BL7</f>
        <v>215564.64095065999</v>
      </c>
      <c r="CB12" s="85">
        <f>+CA12</f>
        <v>215564.64095065999</v>
      </c>
      <c r="CC12" s="109">
        <f>+'Emprestimo ao Sector Financeir0'!BM7</f>
        <v>215564.64095065999</v>
      </c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</row>
    <row r="13" spans="1:258" ht="24.75" customHeight="1" x14ac:dyDescent="0.25">
      <c r="A13" s="10"/>
      <c r="B13" s="10"/>
      <c r="C13" s="83" t="s">
        <v>4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156"/>
      <c r="BW13" s="156"/>
      <c r="BX13" s="84"/>
      <c r="BY13" s="156"/>
      <c r="BZ13" s="156"/>
      <c r="CA13" s="156"/>
      <c r="CB13" s="84"/>
      <c r="CC13" s="109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</row>
    <row r="14" spans="1:258" ht="24.75" customHeight="1" x14ac:dyDescent="0.25">
      <c r="A14" s="10"/>
      <c r="B14" s="10"/>
      <c r="C14" s="79" t="s">
        <v>5</v>
      </c>
      <c r="D14" s="85">
        <f>+'Emprestimo ao Sector Financeir0'!M9</f>
        <v>0</v>
      </c>
      <c r="E14" s="85">
        <f>+'Emprestimo ao Sector Financeir0'!N9</f>
        <v>0</v>
      </c>
      <c r="F14" s="85">
        <f>+'Emprestimo ao Sector Financeir0'!O9</f>
        <v>0</v>
      </c>
      <c r="G14" s="85">
        <f>+'Emprestimo ao Sector Financeir0'!P9</f>
        <v>0</v>
      </c>
      <c r="H14" s="85">
        <f>SUM(E14:G14)</f>
        <v>0</v>
      </c>
      <c r="I14" s="85">
        <f>+'Emprestimo ao Sector Financeir0'!Q9</f>
        <v>0</v>
      </c>
      <c r="J14" s="85">
        <f>+'Emprestimo ao Sector Financeir0'!R9</f>
        <v>0</v>
      </c>
      <c r="K14" s="85">
        <f>+'Emprestimo ao Sector Financeir0'!S9</f>
        <v>0</v>
      </c>
      <c r="L14" s="85">
        <f>SUM(I14:K14)</f>
        <v>0</v>
      </c>
      <c r="M14" s="85">
        <f>+SUM(H14,L14)</f>
        <v>0</v>
      </c>
      <c r="N14" s="85">
        <f>+'Emprestimo ao Sector Financeir0'!T9</f>
        <v>0</v>
      </c>
      <c r="O14" s="85">
        <f>+'Emprestimo ao Sector Financeir0'!U9</f>
        <v>0</v>
      </c>
      <c r="P14" s="85">
        <f>+'Emprestimo ao Sector Financeir0'!V9</f>
        <v>0</v>
      </c>
      <c r="Q14" s="85">
        <f>SUM(N14:P14)</f>
        <v>0</v>
      </c>
      <c r="R14" s="85">
        <f>+'Emprestimo ao Sector Financeir0'!W9</f>
        <v>0</v>
      </c>
      <c r="S14" s="85">
        <f>+'Emprestimo ao Sector Financeir0'!X9</f>
        <v>0</v>
      </c>
      <c r="T14" s="85">
        <f>+'Emprestimo ao Sector Financeir0'!Y9</f>
        <v>0</v>
      </c>
      <c r="U14" s="85">
        <f>SUM(R14:T14)</f>
        <v>0</v>
      </c>
      <c r="V14" s="85">
        <f>+SUM(Q14,U14)</f>
        <v>0</v>
      </c>
      <c r="W14" s="85">
        <f>+SUM(M14,V14)</f>
        <v>0</v>
      </c>
      <c r="X14" s="85">
        <f>+'Emprestimo ao Sector Financeir0'!Z9</f>
        <v>0</v>
      </c>
      <c r="Y14" s="85">
        <f>+'Emprestimo ao Sector Financeir0'!AA9</f>
        <v>0</v>
      </c>
      <c r="Z14" s="85">
        <f>+'Emprestimo ao Sector Financeir0'!AB9</f>
        <v>0</v>
      </c>
      <c r="AA14" s="85">
        <f>SUM(X14:Z14)</f>
        <v>0</v>
      </c>
      <c r="AB14" s="85">
        <f>+'Emprestimo ao Sector Financeir0'!AC9</f>
        <v>0</v>
      </c>
      <c r="AC14" s="85">
        <f>+'Emprestimo ao Sector Financeir0'!AD9</f>
        <v>0</v>
      </c>
      <c r="AD14" s="85">
        <f>+'Emprestimo ao Sector Financeir0'!AE9</f>
        <v>0</v>
      </c>
      <c r="AE14" s="85">
        <f>SUM(AB14:AD14)</f>
        <v>0</v>
      </c>
      <c r="AF14" s="85">
        <f>+SUM(AA14,AE14)</f>
        <v>0</v>
      </c>
      <c r="AG14" s="85">
        <f>+'Emprestimo ao Sector Financeir0'!AF9</f>
        <v>0</v>
      </c>
      <c r="AH14" s="85">
        <f>+'Emprestimo ao Sector Financeir0'!AG9</f>
        <v>0</v>
      </c>
      <c r="AI14" s="85">
        <f>+'Emprestimo ao Sector Financeir0'!AH9</f>
        <v>0</v>
      </c>
      <c r="AJ14" s="85">
        <f>SUM(AG14:AI14)</f>
        <v>0</v>
      </c>
      <c r="AK14" s="85">
        <f>+'Emprestimo ao Sector Financeir0'!AI9</f>
        <v>0</v>
      </c>
      <c r="AL14" s="85">
        <f>+'Emprestimo ao Sector Financeir0'!AJ9</f>
        <v>0</v>
      </c>
      <c r="AM14" s="85">
        <f>+'Emprestimo ao Sector Financeir0'!AK9</f>
        <v>0</v>
      </c>
      <c r="AN14" s="85">
        <f>SUM(AK14:AM14)</f>
        <v>0</v>
      </c>
      <c r="AO14" s="85">
        <f>+SUM(AJ14,AN14)</f>
        <v>0</v>
      </c>
      <c r="AP14" s="85">
        <f>+SUM(AF14,AO14)</f>
        <v>0</v>
      </c>
      <c r="AQ14" s="85">
        <f>+'Emprestimo ao Sector Financeir0'!AL9</f>
        <v>0</v>
      </c>
      <c r="AR14" s="85">
        <f>+'Emprestimo ao Sector Financeir0'!AM9</f>
        <v>0</v>
      </c>
      <c r="AS14" s="85">
        <f>+'Emprestimo ao Sector Financeir0'!AN9</f>
        <v>0</v>
      </c>
      <c r="AT14" s="85">
        <f>SUM(AQ14:AS14)</f>
        <v>0</v>
      </c>
      <c r="AU14" s="85">
        <f>+'Emprestimo ao Sector Financeir0'!AO9</f>
        <v>0</v>
      </c>
      <c r="AV14" s="85">
        <f>+'Emprestimo ao Sector Financeir0'!AP9</f>
        <v>0</v>
      </c>
      <c r="AW14" s="85">
        <f>+'Emprestimo ao Sector Financeir0'!AQ9</f>
        <v>0</v>
      </c>
      <c r="AX14" s="85">
        <f>SUM(AU14:AW14)</f>
        <v>0</v>
      </c>
      <c r="AY14" s="85">
        <f>+'Emprestimo ao Sector Financeir0'!AR9</f>
        <v>0</v>
      </c>
      <c r="AZ14" s="85">
        <f>+'Emprestimo ao Sector Financeir0'!AS9</f>
        <v>0</v>
      </c>
      <c r="BA14" s="85">
        <f>+'Emprestimo ao Sector Financeir0'!AT9</f>
        <v>0</v>
      </c>
      <c r="BB14" s="85">
        <f>+AY14+AZ14+BA14</f>
        <v>0</v>
      </c>
      <c r="BC14" s="85">
        <f>+'Emprestimo ao Sector Financeir0'!AU9</f>
        <v>0</v>
      </c>
      <c r="BD14" s="85">
        <f>+'Emprestimo ao Sector Financeir0'!AV9</f>
        <v>0</v>
      </c>
      <c r="BE14" s="85">
        <f>+'Emprestimo ao Sector Financeir0'!AW9</f>
        <v>0</v>
      </c>
      <c r="BF14" s="85">
        <f>+BC14+BD14+BE14</f>
        <v>0</v>
      </c>
      <c r="BG14" s="85">
        <f>+BF14+BB14+AX14+AT14</f>
        <v>0</v>
      </c>
      <c r="BH14" s="85">
        <f>+'Emprestimo ao Sector Financeir0'!AX9</f>
        <v>0</v>
      </c>
      <c r="BI14" s="85">
        <f>+'Emprestimo ao Sector Financeir0'!AY9</f>
        <v>0</v>
      </c>
      <c r="BJ14" s="85">
        <f>+'Emprestimo ao Sector Financeir0'!AZ9</f>
        <v>0</v>
      </c>
      <c r="BK14" s="85">
        <f>SUM(BH14:BJ14)</f>
        <v>0</v>
      </c>
      <c r="BL14" s="85">
        <f>+'Emprestimo ao Sector Financeir0'!BA9</f>
        <v>0</v>
      </c>
      <c r="BM14" s="85">
        <f>+'Emprestimo ao Sector Financeir0'!BB9</f>
        <v>0</v>
      </c>
      <c r="BN14" s="85">
        <f>+'Emprestimo ao Sector Financeir0'!BC9</f>
        <v>0</v>
      </c>
      <c r="BO14" s="85">
        <f>SUM(BL14:BN14)</f>
        <v>0</v>
      </c>
      <c r="BP14" s="85">
        <f>+'Emprestimo ao Sector Financeir0'!BD9</f>
        <v>0</v>
      </c>
      <c r="BQ14" s="85">
        <f>+'Emprestimo ao Sector Financeir0'!BE9</f>
        <v>0</v>
      </c>
      <c r="BR14" s="85">
        <f>+'Emprestimo ao Sector Financeir0'!BF9</f>
        <v>0</v>
      </c>
      <c r="BS14" s="85">
        <f>SUM(BP14:BR14)</f>
        <v>0</v>
      </c>
      <c r="BT14" s="85">
        <f>+'Emprestimo ao Sector Financeir0'!BG9</f>
        <v>0</v>
      </c>
      <c r="BU14" s="85">
        <f>+'Emprestimo ao Sector Financeir0'!BH9</f>
        <v>0</v>
      </c>
      <c r="BV14" s="85" t="e">
        <f>+'Emprestimo ao Sector Financeir0'!BI9</f>
        <v>#REF!</v>
      </c>
      <c r="BW14" s="85" t="e">
        <f>+BT14+BU14+BV14</f>
        <v>#REF!</v>
      </c>
      <c r="BX14" s="85" t="e">
        <f>+BW14+BS14+BO14+BK14</f>
        <v>#REF!</v>
      </c>
      <c r="BY14" s="85" t="e">
        <f>+'Emprestimo ao Sector Financeir0'!BJ9</f>
        <v>#REF!</v>
      </c>
      <c r="BZ14" s="85" t="e">
        <f>+'Emprestimo ao Sector Financeir0'!BK9</f>
        <v>#REF!</v>
      </c>
      <c r="CA14" s="85" t="e">
        <f>+'Emprestimo ao Sector Financeir0'!BL9</f>
        <v>#REF!</v>
      </c>
      <c r="CB14" s="85" t="e">
        <f>SUM(BY14:CA14)</f>
        <v>#REF!</v>
      </c>
      <c r="CC14" s="109" t="e">
        <f>+'Emprestimo ao Sector Financeir0'!BM9</f>
        <v>#REF!</v>
      </c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</row>
    <row r="15" spans="1:258" ht="24.75" customHeight="1" x14ac:dyDescent="0.25">
      <c r="A15" s="10"/>
      <c r="B15" s="10"/>
      <c r="C15" s="79" t="s">
        <v>1</v>
      </c>
      <c r="D15" s="85">
        <f>+'Emprestimo ao Sector Financeir0'!M10</f>
        <v>185.84540000000001</v>
      </c>
      <c r="E15" s="85">
        <f>+'Emprestimo ao Sector Financeir0'!N10</f>
        <v>0</v>
      </c>
      <c r="F15" s="85">
        <f>+'Emprestimo ao Sector Financeir0'!O10</f>
        <v>0</v>
      </c>
      <c r="G15" s="85">
        <f>+'Emprestimo ao Sector Financeir0'!P10</f>
        <v>0</v>
      </c>
      <c r="H15" s="85">
        <f>SUM(E15:G15)</f>
        <v>0</v>
      </c>
      <c r="I15" s="85">
        <f>+'Emprestimo ao Sector Financeir0'!Q10</f>
        <v>0</v>
      </c>
      <c r="J15" s="85">
        <f>+'Emprestimo ao Sector Financeir0'!R10</f>
        <v>0</v>
      </c>
      <c r="K15" s="85">
        <f>+'Emprestimo ao Sector Financeir0'!S10</f>
        <v>0</v>
      </c>
      <c r="L15" s="85">
        <f>SUM(I15:K15)</f>
        <v>0</v>
      </c>
      <c r="M15" s="85">
        <f>+SUM(H15,L15)</f>
        <v>0</v>
      </c>
      <c r="N15" s="85">
        <f>+'Emprestimo ao Sector Financeir0'!T10</f>
        <v>0</v>
      </c>
      <c r="O15" s="85">
        <f>+'Emprestimo ao Sector Financeir0'!U10</f>
        <v>0</v>
      </c>
      <c r="P15" s="85">
        <f>+'Emprestimo ao Sector Financeir0'!V10</f>
        <v>0</v>
      </c>
      <c r="Q15" s="85">
        <f>SUM(N15:P15)</f>
        <v>0</v>
      </c>
      <c r="R15" s="85">
        <f>+'Emprestimo ao Sector Financeir0'!W10</f>
        <v>0</v>
      </c>
      <c r="S15" s="85">
        <f>+'Emprestimo ao Sector Financeir0'!X10</f>
        <v>0</v>
      </c>
      <c r="T15" s="85">
        <f>+'Emprestimo ao Sector Financeir0'!Y10</f>
        <v>0</v>
      </c>
      <c r="U15" s="85">
        <f>SUM(R15:T15)</f>
        <v>0</v>
      </c>
      <c r="V15" s="85">
        <f>+SUM(Q15,U15)</f>
        <v>0</v>
      </c>
      <c r="W15" s="85">
        <f>+SUM(M15,V15)</f>
        <v>0</v>
      </c>
      <c r="X15" s="85">
        <f>+'Emprestimo ao Sector Financeir0'!Z10</f>
        <v>0</v>
      </c>
      <c r="Y15" s="85">
        <f>+'Emprestimo ao Sector Financeir0'!AA10</f>
        <v>0</v>
      </c>
      <c r="Z15" s="85">
        <f>+'Emprestimo ao Sector Financeir0'!AB10</f>
        <v>0</v>
      </c>
      <c r="AA15" s="85">
        <f>SUM(X15:Z15)</f>
        <v>0</v>
      </c>
      <c r="AB15" s="85">
        <f>+'Emprestimo ao Sector Financeir0'!AC10</f>
        <v>0</v>
      </c>
      <c r="AC15" s="85">
        <f>+'Emprestimo ao Sector Financeir0'!AD10</f>
        <v>0</v>
      </c>
      <c r="AD15" s="85">
        <f>+'Emprestimo ao Sector Financeir0'!AE10</f>
        <v>0</v>
      </c>
      <c r="AE15" s="85">
        <f>SUM(AB15:AD15)</f>
        <v>0</v>
      </c>
      <c r="AF15" s="85">
        <f>+SUM(AA15,AE15)</f>
        <v>0</v>
      </c>
      <c r="AG15" s="85">
        <f>+'Emprestimo ao Sector Financeir0'!AF10</f>
        <v>0</v>
      </c>
      <c r="AH15" s="85">
        <f>+'Emprestimo ao Sector Financeir0'!AG10</f>
        <v>0</v>
      </c>
      <c r="AI15" s="85">
        <f>+'Emprestimo ao Sector Financeir0'!AH10</f>
        <v>0</v>
      </c>
      <c r="AJ15" s="85">
        <f>SUM(AG15:AI15)</f>
        <v>0</v>
      </c>
      <c r="AK15" s="85">
        <f>+'Emprestimo ao Sector Financeir0'!AI10</f>
        <v>0</v>
      </c>
      <c r="AL15" s="85">
        <f>+'Emprestimo ao Sector Financeir0'!AJ10</f>
        <v>0</v>
      </c>
      <c r="AM15" s="85">
        <f>+'Emprestimo ao Sector Financeir0'!AK10</f>
        <v>0</v>
      </c>
      <c r="AN15" s="85">
        <f>SUM(AK15:AM15)</f>
        <v>0</v>
      </c>
      <c r="AO15" s="85">
        <f>+SUM(AJ15,AN15)</f>
        <v>0</v>
      </c>
      <c r="AP15" s="85">
        <f>+SUM(AF15,AO15)</f>
        <v>0</v>
      </c>
      <c r="AQ15" s="85">
        <f>+'Emprestimo ao Sector Financeir0'!AL10</f>
        <v>0</v>
      </c>
      <c r="AR15" s="85">
        <f>+'Emprestimo ao Sector Financeir0'!AM10</f>
        <v>0</v>
      </c>
      <c r="AS15" s="85">
        <f>+'Emprestimo ao Sector Financeir0'!AN10</f>
        <v>0</v>
      </c>
      <c r="AT15" s="85">
        <f>SUM(AQ15:AS15)</f>
        <v>0</v>
      </c>
      <c r="AU15" s="85">
        <f>+'Emprestimo ao Sector Financeir0'!AO10</f>
        <v>0</v>
      </c>
      <c r="AV15" s="85">
        <f>+'Emprestimo ao Sector Financeir0'!AP10</f>
        <v>0</v>
      </c>
      <c r="AW15" s="85">
        <f>+'Emprestimo ao Sector Financeir0'!AQ10</f>
        <v>0</v>
      </c>
      <c r="AX15" s="85">
        <f>SUM(AU15:AW15)</f>
        <v>0</v>
      </c>
      <c r="AY15" s="85">
        <f>+'Emprestimo ao Sector Financeir0'!AR10</f>
        <v>0</v>
      </c>
      <c r="AZ15" s="85">
        <f>+'Emprestimo ao Sector Financeir0'!AS10</f>
        <v>0</v>
      </c>
      <c r="BA15" s="85">
        <f>+'Emprestimo ao Sector Financeir0'!AT10</f>
        <v>0</v>
      </c>
      <c r="BB15" s="85">
        <f t="shared" ref="BB15:BB16" si="0">+AY15+AZ15+BA15</f>
        <v>0</v>
      </c>
      <c r="BC15" s="85">
        <f>+'Emprestimo ao Sector Financeir0'!AU10</f>
        <v>0</v>
      </c>
      <c r="BD15" s="85">
        <f>+'Emprestimo ao Sector Financeir0'!AV10</f>
        <v>0</v>
      </c>
      <c r="BE15" s="85">
        <f>+'Emprestimo ao Sector Financeir0'!AW10</f>
        <v>0</v>
      </c>
      <c r="BF15" s="85">
        <f t="shared" ref="BF15" si="1">+BC15+BD15+BE15</f>
        <v>0</v>
      </c>
      <c r="BG15" s="85">
        <f>+BF15+BB15+AX15+AT15</f>
        <v>0</v>
      </c>
      <c r="BH15" s="85">
        <f>+'Emprestimo ao Sector Financeir0'!AX10</f>
        <v>0</v>
      </c>
      <c r="BI15" s="85">
        <f>+'Emprestimo ao Sector Financeir0'!AY10</f>
        <v>0</v>
      </c>
      <c r="BJ15" s="85">
        <f>+'Emprestimo ao Sector Financeir0'!AZ10</f>
        <v>0</v>
      </c>
      <c r="BK15" s="85">
        <f>SUM(BH15:BJ15)</f>
        <v>0</v>
      </c>
      <c r="BL15" s="85">
        <f>+'Emprestimo ao Sector Financeir0'!BA10</f>
        <v>0</v>
      </c>
      <c r="BM15" s="85">
        <f>+'Emprestimo ao Sector Financeir0'!BB10</f>
        <v>0</v>
      </c>
      <c r="BN15" s="85">
        <f>+'Emprestimo ao Sector Financeir0'!BC10</f>
        <v>0</v>
      </c>
      <c r="BO15" s="85">
        <f>SUM(BL15:BN15)</f>
        <v>0</v>
      </c>
      <c r="BP15" s="85">
        <f>+'Emprestimo ao Sector Financeir0'!BD10</f>
        <v>0</v>
      </c>
      <c r="BQ15" s="85">
        <f>+'Emprestimo ao Sector Financeir0'!BE10</f>
        <v>0</v>
      </c>
      <c r="BR15" s="85">
        <f>+'Emprestimo ao Sector Financeir0'!BF10</f>
        <v>0</v>
      </c>
      <c r="BS15" s="85">
        <f>SUM(BP15:BR15)</f>
        <v>0</v>
      </c>
      <c r="BT15" s="85">
        <f>+'Emprestimo ao Sector Financeir0'!BG10</f>
        <v>0</v>
      </c>
      <c r="BU15" s="85">
        <f>+'Emprestimo ao Sector Financeir0'!BH10</f>
        <v>0</v>
      </c>
      <c r="BV15" s="85" t="e">
        <f>+'Emprestimo ao Sector Financeir0'!BI10</f>
        <v>#REF!</v>
      </c>
      <c r="BW15" s="85" t="e">
        <f t="shared" ref="BW15" si="2">+BT15+BU15+BV15</f>
        <v>#REF!</v>
      </c>
      <c r="BX15" s="85" t="e">
        <f>+BW15+BS15+BO15+BK15</f>
        <v>#REF!</v>
      </c>
      <c r="BY15" s="85" t="e">
        <f>+'Emprestimo ao Sector Financeir0'!BJ10</f>
        <v>#REF!</v>
      </c>
      <c r="BZ15" s="85" t="e">
        <f>+'Emprestimo ao Sector Financeir0'!BK10</f>
        <v>#REF!</v>
      </c>
      <c r="CA15" s="85" t="e">
        <f>+'Emprestimo ao Sector Financeir0'!BL10</f>
        <v>#REF!</v>
      </c>
      <c r="CB15" s="85" t="e">
        <f>SUM(BY15:CA15)</f>
        <v>#REF!</v>
      </c>
      <c r="CC15" s="109" t="e">
        <f>+'Emprestimo ao Sector Financeir0'!BM10</f>
        <v>#REF!</v>
      </c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</row>
    <row r="16" spans="1:258" ht="24.75" customHeight="1" x14ac:dyDescent="0.25">
      <c r="A16" s="10"/>
      <c r="B16" s="10"/>
      <c r="C16" s="79" t="s">
        <v>431</v>
      </c>
      <c r="D16" s="85" t="e">
        <f>+'Emprestimo ao Sector Financeir0'!M11</f>
        <v>#REF!</v>
      </c>
      <c r="E16" s="85" t="e">
        <f>+'Emprestimo ao Sector Financeir0'!N11</f>
        <v>#REF!</v>
      </c>
      <c r="F16" s="85" t="e">
        <f>+'Emprestimo ao Sector Financeir0'!O11</f>
        <v>#REF!</v>
      </c>
      <c r="G16" s="85" t="e">
        <f>+'Emprestimo ao Sector Financeir0'!P11</f>
        <v>#REF!</v>
      </c>
      <c r="H16" s="85" t="e">
        <f>+G16</f>
        <v>#REF!</v>
      </c>
      <c r="I16" s="85" t="e">
        <f>+'Emprestimo ao Sector Financeir0'!Q11</f>
        <v>#REF!</v>
      </c>
      <c r="J16" s="85" t="e">
        <f>+'Emprestimo ao Sector Financeir0'!R11</f>
        <v>#REF!</v>
      </c>
      <c r="K16" s="85" t="e">
        <f>+'Emprestimo ao Sector Financeir0'!S11</f>
        <v>#REF!</v>
      </c>
      <c r="L16" s="85" t="e">
        <f>+K16</f>
        <v>#REF!</v>
      </c>
      <c r="M16" s="85" t="e">
        <f>+L16</f>
        <v>#REF!</v>
      </c>
      <c r="N16" s="85" t="e">
        <f>+'Emprestimo ao Sector Financeir0'!T11</f>
        <v>#REF!</v>
      </c>
      <c r="O16" s="85" t="e">
        <f>+'Emprestimo ao Sector Financeir0'!U11</f>
        <v>#REF!</v>
      </c>
      <c r="P16" s="85" t="e">
        <f>+'Emprestimo ao Sector Financeir0'!V11</f>
        <v>#REF!</v>
      </c>
      <c r="Q16" s="85" t="e">
        <f>+P16</f>
        <v>#REF!</v>
      </c>
      <c r="R16" s="85" t="e">
        <f>+'Emprestimo ao Sector Financeir0'!W11</f>
        <v>#REF!</v>
      </c>
      <c r="S16" s="85" t="e">
        <f>+'Emprestimo ao Sector Financeir0'!X11</f>
        <v>#REF!</v>
      </c>
      <c r="T16" s="85" t="e">
        <f>+'Emprestimo ao Sector Financeir0'!Y11</f>
        <v>#REF!</v>
      </c>
      <c r="U16" s="85" t="e">
        <f>+T16</f>
        <v>#REF!</v>
      </c>
      <c r="V16" s="85" t="e">
        <f>+U16</f>
        <v>#REF!</v>
      </c>
      <c r="W16" s="85" t="e">
        <f>+V16</f>
        <v>#REF!</v>
      </c>
      <c r="X16" s="85" t="e">
        <f>+'Emprestimo ao Sector Financeir0'!Z11</f>
        <v>#REF!</v>
      </c>
      <c r="Y16" s="85" t="e">
        <f>+'Emprestimo ao Sector Financeir0'!AA11</f>
        <v>#REF!</v>
      </c>
      <c r="Z16" s="85" t="e">
        <f>+'Emprestimo ao Sector Financeir0'!AB11</f>
        <v>#REF!</v>
      </c>
      <c r="AA16" s="85" t="e">
        <f>+Z16</f>
        <v>#REF!</v>
      </c>
      <c r="AB16" s="85" t="e">
        <f>+'Emprestimo ao Sector Financeir0'!AC11</f>
        <v>#REF!</v>
      </c>
      <c r="AC16" s="85" t="e">
        <f>+'Emprestimo ao Sector Financeir0'!AD11</f>
        <v>#REF!</v>
      </c>
      <c r="AD16" s="85" t="e">
        <f>+'Emprestimo ao Sector Financeir0'!AE11</f>
        <v>#REF!</v>
      </c>
      <c r="AE16" s="85" t="e">
        <f>+AD16</f>
        <v>#REF!</v>
      </c>
      <c r="AF16" s="85" t="e">
        <f>+AE16</f>
        <v>#REF!</v>
      </c>
      <c r="AG16" s="85" t="e">
        <f>+'Emprestimo ao Sector Financeir0'!AF11</f>
        <v>#REF!</v>
      </c>
      <c r="AH16" s="85" t="e">
        <f>+'Emprestimo ao Sector Financeir0'!AG11</f>
        <v>#REF!</v>
      </c>
      <c r="AI16" s="85" t="e">
        <f>+'Emprestimo ao Sector Financeir0'!AH11</f>
        <v>#REF!</v>
      </c>
      <c r="AJ16" s="85" t="e">
        <f>+AI16</f>
        <v>#REF!</v>
      </c>
      <c r="AK16" s="85" t="e">
        <f>+'Emprestimo ao Sector Financeir0'!AI11</f>
        <v>#REF!</v>
      </c>
      <c r="AL16" s="85" t="e">
        <f>+'Emprestimo ao Sector Financeir0'!AJ11</f>
        <v>#REF!</v>
      </c>
      <c r="AM16" s="85" t="e">
        <f>+'Emprestimo ao Sector Financeir0'!AK11</f>
        <v>#REF!</v>
      </c>
      <c r="AN16" s="85" t="e">
        <f>+AM16</f>
        <v>#REF!</v>
      </c>
      <c r="AO16" s="85" t="e">
        <f>+AN16</f>
        <v>#REF!</v>
      </c>
      <c r="AP16" s="85" t="e">
        <f>+AO16</f>
        <v>#REF!</v>
      </c>
      <c r="AQ16" s="85" t="e">
        <f>+'Emprestimo ao Sector Financeir0'!AL11</f>
        <v>#REF!</v>
      </c>
      <c r="AR16" s="85" t="e">
        <f>+'Emprestimo ao Sector Financeir0'!AM11</f>
        <v>#REF!</v>
      </c>
      <c r="AS16" s="85" t="e">
        <f>+'Emprestimo ao Sector Financeir0'!AN11</f>
        <v>#REF!</v>
      </c>
      <c r="AT16" s="85">
        <v>0</v>
      </c>
      <c r="AU16" s="85" t="e">
        <f>+'Emprestimo ao Sector Financeir0'!AO11</f>
        <v>#REF!</v>
      </c>
      <c r="AV16" s="85" t="e">
        <f>+'Emprestimo ao Sector Financeir0'!AP11</f>
        <v>#REF!</v>
      </c>
      <c r="AW16" s="85" t="e">
        <f>+'Emprestimo ao Sector Financeir0'!AQ11</f>
        <v>#REF!</v>
      </c>
      <c r="AX16" s="85" t="e">
        <f>+AW16</f>
        <v>#REF!</v>
      </c>
      <c r="AY16" s="85" t="e">
        <f>+'Emprestimo ao Sector Financeir0'!AR11</f>
        <v>#REF!</v>
      </c>
      <c r="AZ16" s="85" t="e">
        <f>+'Emprestimo ao Sector Financeir0'!AS11</f>
        <v>#REF!</v>
      </c>
      <c r="BA16" s="85" t="e">
        <f>+'Emprestimo ao Sector Financeir0'!AT11</f>
        <v>#REF!</v>
      </c>
      <c r="BB16" s="85" t="e">
        <f t="shared" si="0"/>
        <v>#REF!</v>
      </c>
      <c r="BC16" s="85" t="e">
        <f>+'Emprestimo ao Sector Financeir0'!AU11</f>
        <v>#REF!</v>
      </c>
      <c r="BD16" s="85" t="e">
        <f>+'Emprestimo ao Sector Financeir0'!AV11</f>
        <v>#REF!</v>
      </c>
      <c r="BE16" s="85" t="e">
        <f>+'Emprestimo ao Sector Financeir0'!AW11</f>
        <v>#REF!</v>
      </c>
      <c r="BF16" s="85" t="e">
        <f>+BE16</f>
        <v>#REF!</v>
      </c>
      <c r="BG16" s="85" t="e">
        <f>+BF16</f>
        <v>#REF!</v>
      </c>
      <c r="BH16" s="85" t="e">
        <f>+'Emprestimo ao Sector Financeir0'!AX11</f>
        <v>#REF!</v>
      </c>
      <c r="BI16" s="85" t="e">
        <f>+'Emprestimo ao Sector Financeir0'!AY11</f>
        <v>#REF!</v>
      </c>
      <c r="BJ16" s="85" t="e">
        <f>+'Emprestimo ao Sector Financeir0'!AZ11</f>
        <v>#REF!</v>
      </c>
      <c r="BK16" s="85">
        <v>0</v>
      </c>
      <c r="BL16" s="85" t="e">
        <f>+'Emprestimo ao Sector Financeir0'!BA11</f>
        <v>#REF!</v>
      </c>
      <c r="BM16" s="85" t="e">
        <f>+'Emprestimo ao Sector Financeir0'!BB11</f>
        <v>#REF!</v>
      </c>
      <c r="BN16" s="85" t="e">
        <f>+'Emprestimo ao Sector Financeir0'!BC11</f>
        <v>#REF!</v>
      </c>
      <c r="BO16" s="85">
        <v>0</v>
      </c>
      <c r="BP16" s="85" t="e">
        <f>+'Emprestimo ao Sector Financeir0'!BD11</f>
        <v>#REF!</v>
      </c>
      <c r="BQ16" s="85" t="e">
        <f>+'Emprestimo ao Sector Financeir0'!BE11</f>
        <v>#REF!</v>
      </c>
      <c r="BR16" s="85" t="e">
        <f>+'Emprestimo ao Sector Financeir0'!BF11</f>
        <v>#REF!</v>
      </c>
      <c r="BS16" s="85">
        <v>0</v>
      </c>
      <c r="BT16" s="85" t="e">
        <f>+'Emprestimo ao Sector Financeir0'!BG11</f>
        <v>#REF!</v>
      </c>
      <c r="BU16" s="85" t="e">
        <f>+'Emprestimo ao Sector Financeir0'!BH11</f>
        <v>#REF!</v>
      </c>
      <c r="BV16" s="85">
        <f>+'Emprestimo ao Sector Financeir0'!BI11</f>
        <v>0</v>
      </c>
      <c r="BW16" s="85">
        <f>+BV16</f>
        <v>0</v>
      </c>
      <c r="BX16" s="85">
        <f>+BW16</f>
        <v>0</v>
      </c>
      <c r="BY16" s="85" t="e">
        <f>+'Emprestimo ao Sector Financeir0'!BJ11</f>
        <v>#REF!</v>
      </c>
      <c r="BZ16" s="85" t="e">
        <f>+'Emprestimo ao Sector Financeir0'!BK11</f>
        <v>#REF!</v>
      </c>
      <c r="CA16" s="85" t="e">
        <f>+'Emprestimo ao Sector Financeir0'!BL11</f>
        <v>#REF!</v>
      </c>
      <c r="CB16" s="85">
        <v>0</v>
      </c>
      <c r="CC16" s="109" t="e">
        <f>+'Emprestimo ao Sector Financeir0'!BM11</f>
        <v>#REF!</v>
      </c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</row>
    <row r="17" spans="1:258" ht="11.25" hidden="1" customHeight="1" x14ac:dyDescent="0.25">
      <c r="A17" s="10"/>
      <c r="B17" s="10"/>
      <c r="C17" s="87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156"/>
      <c r="BW17" s="156"/>
      <c r="BX17" s="84"/>
      <c r="BY17" s="156"/>
      <c r="BZ17" s="156"/>
      <c r="CA17" s="156"/>
      <c r="CB17" s="84"/>
      <c r="CC17" s="158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</row>
    <row r="18" spans="1:258" ht="24.75" customHeight="1" x14ac:dyDescent="0.25">
      <c r="A18" s="10"/>
      <c r="B18" s="10"/>
      <c r="C18" s="83" t="s">
        <v>0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156"/>
      <c r="BW18" s="156"/>
      <c r="BX18" s="84"/>
      <c r="BY18" s="156"/>
      <c r="BZ18" s="156"/>
      <c r="CA18" s="156"/>
      <c r="CB18" s="84"/>
      <c r="CC18" s="158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</row>
    <row r="19" spans="1:258" ht="24.75" customHeight="1" x14ac:dyDescent="0.25">
      <c r="C19" s="80" t="s">
        <v>5</v>
      </c>
      <c r="D19" s="86">
        <f>+D10+D14</f>
        <v>0</v>
      </c>
      <c r="E19" s="86">
        <f t="shared" ref="E19:AP21" si="3">+E10+E14</f>
        <v>0</v>
      </c>
      <c r="F19" s="86">
        <f t="shared" si="3"/>
        <v>0</v>
      </c>
      <c r="G19" s="86">
        <f t="shared" si="3"/>
        <v>2874.7040699999998</v>
      </c>
      <c r="H19" s="86">
        <f t="shared" si="3"/>
        <v>2874.7040699999998</v>
      </c>
      <c r="I19" s="86">
        <f t="shared" si="3"/>
        <v>20513.936065169997</v>
      </c>
      <c r="J19" s="86">
        <f t="shared" si="3"/>
        <v>5584.7494434999999</v>
      </c>
      <c r="K19" s="86">
        <f t="shared" si="3"/>
        <v>6854.3927775599996</v>
      </c>
      <c r="L19" s="86">
        <f t="shared" si="3"/>
        <v>32953.078286229997</v>
      </c>
      <c r="M19" s="86">
        <f t="shared" si="3"/>
        <v>35827.782356229996</v>
      </c>
      <c r="N19" s="86">
        <f t="shared" si="3"/>
        <v>2337.14041731</v>
      </c>
      <c r="O19" s="86">
        <f t="shared" si="3"/>
        <v>2949.6073437499999</v>
      </c>
      <c r="P19" s="86">
        <f t="shared" si="3"/>
        <v>13274.757752709998</v>
      </c>
      <c r="Q19" s="86">
        <f t="shared" si="3"/>
        <v>18561.505513769996</v>
      </c>
      <c r="R19" s="86">
        <f t="shared" si="3"/>
        <v>3000</v>
      </c>
      <c r="S19" s="86">
        <f t="shared" si="3"/>
        <v>196</v>
      </c>
      <c r="T19" s="86">
        <f t="shared" si="3"/>
        <v>6804</v>
      </c>
      <c r="U19" s="86">
        <f t="shared" si="3"/>
        <v>10000</v>
      </c>
      <c r="V19" s="86">
        <f t="shared" si="3"/>
        <v>28561.505513769996</v>
      </c>
      <c r="W19" s="86">
        <f t="shared" si="3"/>
        <v>64389.287869999993</v>
      </c>
      <c r="X19" s="86" t="e">
        <f t="shared" si="3"/>
        <v>#REF!</v>
      </c>
      <c r="Y19" s="86" t="e">
        <f t="shared" si="3"/>
        <v>#REF!</v>
      </c>
      <c r="Z19" s="86" t="e">
        <f t="shared" si="3"/>
        <v>#REF!</v>
      </c>
      <c r="AA19" s="86" t="e">
        <f t="shared" si="3"/>
        <v>#REF!</v>
      </c>
      <c r="AB19" s="86" t="e">
        <f t="shared" si="3"/>
        <v>#REF!</v>
      </c>
      <c r="AC19" s="86" t="e">
        <f t="shared" si="3"/>
        <v>#REF!</v>
      </c>
      <c r="AD19" s="86" t="e">
        <f t="shared" si="3"/>
        <v>#REF!</v>
      </c>
      <c r="AE19" s="86" t="e">
        <f t="shared" si="3"/>
        <v>#REF!</v>
      </c>
      <c r="AF19" s="86" t="e">
        <f t="shared" si="3"/>
        <v>#REF!</v>
      </c>
      <c r="AG19" s="86" t="e">
        <f t="shared" si="3"/>
        <v>#REF!</v>
      </c>
      <c r="AH19" s="86" t="e">
        <f t="shared" si="3"/>
        <v>#REF!</v>
      </c>
      <c r="AI19" s="86" t="e">
        <f t="shared" si="3"/>
        <v>#REF!</v>
      </c>
      <c r="AJ19" s="86" t="e">
        <f t="shared" si="3"/>
        <v>#REF!</v>
      </c>
      <c r="AK19" s="86" t="e">
        <f t="shared" si="3"/>
        <v>#REF!</v>
      </c>
      <c r="AL19" s="86" t="e">
        <f t="shared" si="3"/>
        <v>#REF!</v>
      </c>
      <c r="AM19" s="86" t="e">
        <f>+AM10+AM14</f>
        <v>#REF!</v>
      </c>
      <c r="AN19" s="86" t="e">
        <f t="shared" si="3"/>
        <v>#REF!</v>
      </c>
      <c r="AO19" s="86" t="e">
        <f t="shared" si="3"/>
        <v>#REF!</v>
      </c>
      <c r="AP19" s="86" t="e">
        <f t="shared" si="3"/>
        <v>#REF!</v>
      </c>
      <c r="AQ19" s="86" t="e">
        <f t="shared" ref="AQ19:AR21" si="4">+AQ10+AQ14</f>
        <v>#REF!</v>
      </c>
      <c r="AR19" s="86" t="e">
        <f t="shared" si="4"/>
        <v>#REF!</v>
      </c>
      <c r="AS19" s="86" t="e">
        <f t="shared" ref="AS19:AU21" si="5">+AS10+AS14</f>
        <v>#REF!</v>
      </c>
      <c r="AT19" s="86" t="e">
        <f t="shared" si="5"/>
        <v>#REF!</v>
      </c>
      <c r="AU19" s="86" t="e">
        <f t="shared" si="5"/>
        <v>#REF!</v>
      </c>
      <c r="AV19" s="86" t="e">
        <f t="shared" ref="AV19:AX19" si="6">+AV10+AV14</f>
        <v>#REF!</v>
      </c>
      <c r="AW19" s="86" t="e">
        <f t="shared" si="6"/>
        <v>#REF!</v>
      </c>
      <c r="AX19" s="86" t="e">
        <f t="shared" si="6"/>
        <v>#REF!</v>
      </c>
      <c r="AY19" s="86" t="e">
        <f t="shared" ref="AY19:AZ19" si="7">+AY10+AY14</f>
        <v>#REF!</v>
      </c>
      <c r="AZ19" s="86" t="e">
        <f t="shared" si="7"/>
        <v>#REF!</v>
      </c>
      <c r="BA19" s="86" t="e">
        <f t="shared" ref="BA19" si="8">+BA10+BA14</f>
        <v>#REF!</v>
      </c>
      <c r="BB19" s="86" t="e">
        <f>+AY19+AZ19+BA19</f>
        <v>#REF!</v>
      </c>
      <c r="BC19" s="86" t="e">
        <f t="shared" ref="BC19:BD19" si="9">+BC10+BC14</f>
        <v>#REF!</v>
      </c>
      <c r="BD19" s="86" t="e">
        <f t="shared" si="9"/>
        <v>#REF!</v>
      </c>
      <c r="BE19" s="86" t="e">
        <f t="shared" ref="BE19" si="10">+BE10+BE14</f>
        <v>#REF!</v>
      </c>
      <c r="BF19" s="86" t="e">
        <f>+BC19+BD19+BE19</f>
        <v>#REF!</v>
      </c>
      <c r="BG19" s="86" t="e">
        <f>+BF19+BB19+AX19+AT19</f>
        <v>#REF!</v>
      </c>
      <c r="BH19" s="86" t="e">
        <f t="shared" ref="BH19:BI21" si="11">+BH10+BH14</f>
        <v>#REF!</v>
      </c>
      <c r="BI19" s="86" t="e">
        <f t="shared" si="11"/>
        <v>#REF!</v>
      </c>
      <c r="BJ19" s="86" t="e">
        <f t="shared" ref="BJ19:BK19" si="12">+BJ10+BJ14</f>
        <v>#REF!</v>
      </c>
      <c r="BK19" s="86" t="e">
        <f t="shared" si="12"/>
        <v>#REF!</v>
      </c>
      <c r="BL19" s="86" t="e">
        <f t="shared" ref="BL19:BM19" si="13">+BL10+BL14</f>
        <v>#REF!</v>
      </c>
      <c r="BM19" s="86" t="e">
        <f t="shared" si="13"/>
        <v>#REF!</v>
      </c>
      <c r="BN19" s="86" t="e">
        <f t="shared" ref="BN19:BO19" si="14">+BN10+BN14</f>
        <v>#REF!</v>
      </c>
      <c r="BO19" s="86" t="e">
        <f t="shared" si="14"/>
        <v>#REF!</v>
      </c>
      <c r="BP19" s="86" t="e">
        <f t="shared" ref="BP19:BQ19" si="15">+BP10+BP14</f>
        <v>#REF!</v>
      </c>
      <c r="BQ19" s="86" t="e">
        <f t="shared" si="15"/>
        <v>#REF!</v>
      </c>
      <c r="BR19" s="86" t="e">
        <f t="shared" ref="BR19:BS19" si="16">+BR10+BR14</f>
        <v>#REF!</v>
      </c>
      <c r="BS19" s="86" t="e">
        <f t="shared" si="16"/>
        <v>#REF!</v>
      </c>
      <c r="BT19" s="86" t="e">
        <f t="shared" ref="BT19:BU19" si="17">+BT10+BT14</f>
        <v>#REF!</v>
      </c>
      <c r="BU19" s="86" t="e">
        <f t="shared" si="17"/>
        <v>#REF!</v>
      </c>
      <c r="BV19" s="86" t="e">
        <f>+BV10+BV14</f>
        <v>#REF!</v>
      </c>
      <c r="BW19" s="86" t="e">
        <f>+BT19+BU19+BV19</f>
        <v>#REF!</v>
      </c>
      <c r="BX19" s="86" t="e">
        <f>+BW19+BS19+BO19+BK19</f>
        <v>#REF!</v>
      </c>
      <c r="BY19" s="86" t="e">
        <f>+BY10+BY14</f>
        <v>#REF!</v>
      </c>
      <c r="BZ19" s="86" t="e">
        <f>+BZ10+BZ14</f>
        <v>#REF!</v>
      </c>
      <c r="CA19" s="86" t="e">
        <f>+CA10+CA14</f>
        <v>#REF!</v>
      </c>
      <c r="CB19" s="86" t="e">
        <f t="shared" ref="CB19" si="18">+CB10+CB14</f>
        <v>#REF!</v>
      </c>
      <c r="CC19" s="110" t="e">
        <f>+CC10+CC14</f>
        <v>#REF!</v>
      </c>
    </row>
    <row r="20" spans="1:258" ht="24.75" customHeight="1" x14ac:dyDescent="0.25">
      <c r="C20" s="80" t="s">
        <v>1</v>
      </c>
      <c r="D20" s="86">
        <f>+D11+D15</f>
        <v>204.26206667000002</v>
      </c>
      <c r="E20" s="86">
        <f t="shared" si="3"/>
        <v>0</v>
      </c>
      <c r="F20" s="86">
        <f t="shared" si="3"/>
        <v>0</v>
      </c>
      <c r="G20" s="86">
        <f t="shared" si="3"/>
        <v>0</v>
      </c>
      <c r="H20" s="86">
        <f t="shared" si="3"/>
        <v>0</v>
      </c>
      <c r="I20" s="86">
        <f t="shared" si="3"/>
        <v>12000</v>
      </c>
      <c r="J20" s="86">
        <f t="shared" si="3"/>
        <v>0</v>
      </c>
      <c r="K20" s="86">
        <f t="shared" si="3"/>
        <v>3.59E-4</v>
      </c>
      <c r="L20" s="86">
        <f t="shared" si="3"/>
        <v>12000.000359</v>
      </c>
      <c r="M20" s="86">
        <f t="shared" si="3"/>
        <v>12000.000359</v>
      </c>
      <c r="N20" s="86">
        <f t="shared" si="3"/>
        <v>0</v>
      </c>
      <c r="O20" s="86">
        <f t="shared" si="3"/>
        <v>0</v>
      </c>
      <c r="P20" s="86">
        <f t="shared" si="3"/>
        <v>5000</v>
      </c>
      <c r="Q20" s="86">
        <f t="shared" si="3"/>
        <v>5000</v>
      </c>
      <c r="R20" s="86">
        <f t="shared" si="3"/>
        <v>5000</v>
      </c>
      <c r="S20" s="86">
        <f t="shared" si="3"/>
        <v>0</v>
      </c>
      <c r="T20" s="86">
        <f t="shared" si="3"/>
        <v>5000</v>
      </c>
      <c r="U20" s="86">
        <f t="shared" si="3"/>
        <v>10000</v>
      </c>
      <c r="V20" s="86">
        <f t="shared" si="3"/>
        <v>15000</v>
      </c>
      <c r="W20" s="86">
        <f t="shared" si="3"/>
        <v>27000.000358999998</v>
      </c>
      <c r="X20" s="86" t="e">
        <f t="shared" si="3"/>
        <v>#REF!</v>
      </c>
      <c r="Y20" s="86" t="e">
        <f t="shared" si="3"/>
        <v>#REF!</v>
      </c>
      <c r="Z20" s="86" t="e">
        <f t="shared" si="3"/>
        <v>#REF!</v>
      </c>
      <c r="AA20" s="86" t="e">
        <f t="shared" si="3"/>
        <v>#REF!</v>
      </c>
      <c r="AB20" s="86" t="e">
        <f t="shared" si="3"/>
        <v>#REF!</v>
      </c>
      <c r="AC20" s="86" t="e">
        <f t="shared" si="3"/>
        <v>#REF!</v>
      </c>
      <c r="AD20" s="86" t="e">
        <f t="shared" si="3"/>
        <v>#REF!</v>
      </c>
      <c r="AE20" s="86" t="e">
        <f t="shared" si="3"/>
        <v>#REF!</v>
      </c>
      <c r="AF20" s="86" t="e">
        <f t="shared" si="3"/>
        <v>#REF!</v>
      </c>
      <c r="AG20" s="86" t="e">
        <f t="shared" si="3"/>
        <v>#REF!</v>
      </c>
      <c r="AH20" s="86" t="e">
        <f t="shared" si="3"/>
        <v>#REF!</v>
      </c>
      <c r="AI20" s="86" t="e">
        <f t="shared" si="3"/>
        <v>#REF!</v>
      </c>
      <c r="AJ20" s="86" t="e">
        <f t="shared" si="3"/>
        <v>#REF!</v>
      </c>
      <c r="AK20" s="86" t="e">
        <f t="shared" si="3"/>
        <v>#REF!</v>
      </c>
      <c r="AL20" s="86" t="e">
        <f t="shared" si="3"/>
        <v>#REF!</v>
      </c>
      <c r="AM20" s="86" t="e">
        <f t="shared" si="3"/>
        <v>#REF!</v>
      </c>
      <c r="AN20" s="86" t="e">
        <f t="shared" si="3"/>
        <v>#REF!</v>
      </c>
      <c r="AO20" s="86" t="e">
        <f t="shared" si="3"/>
        <v>#REF!</v>
      </c>
      <c r="AP20" s="86" t="e">
        <f t="shared" si="3"/>
        <v>#REF!</v>
      </c>
      <c r="AQ20" s="86" t="e">
        <f t="shared" si="4"/>
        <v>#REF!</v>
      </c>
      <c r="AR20" s="86" t="e">
        <f t="shared" si="4"/>
        <v>#REF!</v>
      </c>
      <c r="AS20" s="86" t="e">
        <f t="shared" si="5"/>
        <v>#REF!</v>
      </c>
      <c r="AT20" s="86" t="e">
        <f t="shared" si="5"/>
        <v>#REF!</v>
      </c>
      <c r="AU20" s="86" t="e">
        <f t="shared" si="5"/>
        <v>#REF!</v>
      </c>
      <c r="AV20" s="86" t="e">
        <f t="shared" ref="AV20:AX20" si="19">+AV11+AV15</f>
        <v>#REF!</v>
      </c>
      <c r="AW20" s="86" t="e">
        <f t="shared" si="19"/>
        <v>#REF!</v>
      </c>
      <c r="AX20" s="86" t="e">
        <f t="shared" si="19"/>
        <v>#REF!</v>
      </c>
      <c r="AY20" s="86" t="e">
        <f t="shared" ref="AY20:AZ20" si="20">+AY11+AY15</f>
        <v>#REF!</v>
      </c>
      <c r="AZ20" s="86" t="e">
        <f t="shared" si="20"/>
        <v>#REF!</v>
      </c>
      <c r="BA20" s="86" t="e">
        <f t="shared" ref="BA20" si="21">+BA11+BA15</f>
        <v>#REF!</v>
      </c>
      <c r="BB20" s="86" t="e">
        <f>+AY20+AZ20+BA20</f>
        <v>#REF!</v>
      </c>
      <c r="BC20" s="86" t="e">
        <f t="shared" ref="BC20:BD20" si="22">+BC11+BC15</f>
        <v>#REF!</v>
      </c>
      <c r="BD20" s="86" t="e">
        <f t="shared" si="22"/>
        <v>#REF!</v>
      </c>
      <c r="BE20" s="86" t="e">
        <f t="shared" ref="BE20" si="23">+BE11+BE15</f>
        <v>#REF!</v>
      </c>
      <c r="BF20" s="86" t="e">
        <f>+BC20+BD20+BE20</f>
        <v>#REF!</v>
      </c>
      <c r="BG20" s="86" t="e">
        <f>+BF20+BB20+AX20+AT20</f>
        <v>#REF!</v>
      </c>
      <c r="BH20" s="86" t="e">
        <f t="shared" si="11"/>
        <v>#REF!</v>
      </c>
      <c r="BI20" s="86" t="e">
        <f t="shared" si="11"/>
        <v>#REF!</v>
      </c>
      <c r="BJ20" s="86" t="e">
        <f t="shared" ref="BJ20:BK20" si="24">+BJ11+BJ15</f>
        <v>#REF!</v>
      </c>
      <c r="BK20" s="86" t="e">
        <f t="shared" si="24"/>
        <v>#REF!</v>
      </c>
      <c r="BL20" s="86" t="e">
        <f t="shared" ref="BL20:BM20" si="25">+BL11+BL15</f>
        <v>#REF!</v>
      </c>
      <c r="BM20" s="86" t="e">
        <f t="shared" si="25"/>
        <v>#REF!</v>
      </c>
      <c r="BN20" s="86" t="e">
        <f t="shared" ref="BN20:BO20" si="26">+BN11+BN15</f>
        <v>#REF!</v>
      </c>
      <c r="BO20" s="86" t="e">
        <f t="shared" si="26"/>
        <v>#REF!</v>
      </c>
      <c r="BP20" s="86" t="e">
        <f t="shared" ref="BP20:BQ20" si="27">+BP11+BP15</f>
        <v>#REF!</v>
      </c>
      <c r="BQ20" s="86" t="e">
        <f t="shared" si="27"/>
        <v>#REF!</v>
      </c>
      <c r="BR20" s="86" t="e">
        <f t="shared" ref="BR20:BS20" si="28">+BR11+BR15</f>
        <v>#REF!</v>
      </c>
      <c r="BS20" s="86" t="e">
        <f t="shared" si="28"/>
        <v>#REF!</v>
      </c>
      <c r="BT20" s="86" t="e">
        <f t="shared" ref="BT20:BU20" si="29">+BT11+BT15</f>
        <v>#REF!</v>
      </c>
      <c r="BU20" s="86" t="e">
        <f t="shared" si="29"/>
        <v>#REF!</v>
      </c>
      <c r="BV20" s="86" t="e">
        <f t="shared" ref="BV20" si="30">+BV11+BV15</f>
        <v>#REF!</v>
      </c>
      <c r="BW20" s="86" t="e">
        <f>+BT20+BU20+BV20</f>
        <v>#REF!</v>
      </c>
      <c r="BX20" s="86" t="e">
        <f>+BW20+BS20+BO20+BK20</f>
        <v>#REF!</v>
      </c>
      <c r="BY20" s="86" t="e">
        <f t="shared" ref="BY20:BZ20" si="31">+BY11+BY15</f>
        <v>#REF!</v>
      </c>
      <c r="BZ20" s="86" t="e">
        <f t="shared" si="31"/>
        <v>#REF!</v>
      </c>
      <c r="CA20" s="86" t="e">
        <f t="shared" ref="CA20:CB20" si="32">+CA11+CA15</f>
        <v>#REF!</v>
      </c>
      <c r="CB20" s="86" t="e">
        <f t="shared" si="32"/>
        <v>#REF!</v>
      </c>
      <c r="CC20" s="110" t="e">
        <f t="shared" ref="CC20" si="33">+CC11+CC15</f>
        <v>#REF!</v>
      </c>
    </row>
    <row r="21" spans="1:258" ht="24.75" customHeight="1" thickBot="1" x14ac:dyDescent="0.3">
      <c r="C21" s="81" t="s">
        <v>431</v>
      </c>
      <c r="D21" s="88" t="e">
        <f>+D12+D16</f>
        <v>#REF!</v>
      </c>
      <c r="E21" s="88" t="e">
        <f t="shared" si="3"/>
        <v>#REF!</v>
      </c>
      <c r="F21" s="88" t="e">
        <f t="shared" si="3"/>
        <v>#REF!</v>
      </c>
      <c r="G21" s="88" t="e">
        <f t="shared" si="3"/>
        <v>#REF!</v>
      </c>
      <c r="H21" s="88" t="e">
        <f t="shared" si="3"/>
        <v>#REF!</v>
      </c>
      <c r="I21" s="88" t="e">
        <f t="shared" si="3"/>
        <v>#REF!</v>
      </c>
      <c r="J21" s="88" t="e">
        <f t="shared" si="3"/>
        <v>#REF!</v>
      </c>
      <c r="K21" s="88" t="e">
        <f t="shared" si="3"/>
        <v>#REF!</v>
      </c>
      <c r="L21" s="88" t="e">
        <f t="shared" si="3"/>
        <v>#REF!</v>
      </c>
      <c r="M21" s="88" t="e">
        <f t="shared" si="3"/>
        <v>#REF!</v>
      </c>
      <c r="N21" s="88" t="e">
        <f t="shared" si="3"/>
        <v>#REF!</v>
      </c>
      <c r="O21" s="88" t="e">
        <f t="shared" si="3"/>
        <v>#REF!</v>
      </c>
      <c r="P21" s="88" t="e">
        <f t="shared" si="3"/>
        <v>#REF!</v>
      </c>
      <c r="Q21" s="88" t="e">
        <f t="shared" si="3"/>
        <v>#REF!</v>
      </c>
      <c r="R21" s="88" t="e">
        <f t="shared" si="3"/>
        <v>#REF!</v>
      </c>
      <c r="S21" s="88" t="e">
        <f t="shared" si="3"/>
        <v>#REF!</v>
      </c>
      <c r="T21" s="88" t="e">
        <f t="shared" si="3"/>
        <v>#REF!</v>
      </c>
      <c r="U21" s="88" t="e">
        <f t="shared" si="3"/>
        <v>#REF!</v>
      </c>
      <c r="V21" s="88" t="e">
        <f t="shared" si="3"/>
        <v>#REF!</v>
      </c>
      <c r="W21" s="88" t="e">
        <f t="shared" si="3"/>
        <v>#REF!</v>
      </c>
      <c r="X21" s="88" t="e">
        <f t="shared" si="3"/>
        <v>#REF!</v>
      </c>
      <c r="Y21" s="88" t="e">
        <f t="shared" si="3"/>
        <v>#REF!</v>
      </c>
      <c r="Z21" s="88" t="e">
        <f t="shared" si="3"/>
        <v>#REF!</v>
      </c>
      <c r="AA21" s="88" t="e">
        <f t="shared" si="3"/>
        <v>#REF!</v>
      </c>
      <c r="AB21" s="88" t="e">
        <f t="shared" si="3"/>
        <v>#REF!</v>
      </c>
      <c r="AC21" s="88" t="e">
        <f t="shared" si="3"/>
        <v>#REF!</v>
      </c>
      <c r="AD21" s="88" t="e">
        <f t="shared" si="3"/>
        <v>#REF!</v>
      </c>
      <c r="AE21" s="88" t="e">
        <f t="shared" si="3"/>
        <v>#REF!</v>
      </c>
      <c r="AF21" s="88" t="e">
        <f t="shared" si="3"/>
        <v>#REF!</v>
      </c>
      <c r="AG21" s="88" t="e">
        <f t="shared" si="3"/>
        <v>#REF!</v>
      </c>
      <c r="AH21" s="88" t="e">
        <f t="shared" si="3"/>
        <v>#REF!</v>
      </c>
      <c r="AI21" s="88" t="e">
        <f t="shared" si="3"/>
        <v>#REF!</v>
      </c>
      <c r="AJ21" s="88" t="e">
        <f t="shared" si="3"/>
        <v>#REF!</v>
      </c>
      <c r="AK21" s="88" t="e">
        <f t="shared" si="3"/>
        <v>#REF!</v>
      </c>
      <c r="AL21" s="88" t="e">
        <f t="shared" si="3"/>
        <v>#REF!</v>
      </c>
      <c r="AM21" s="88" t="e">
        <f t="shared" si="3"/>
        <v>#REF!</v>
      </c>
      <c r="AN21" s="88" t="e">
        <f t="shared" si="3"/>
        <v>#REF!</v>
      </c>
      <c r="AO21" s="88" t="e">
        <f t="shared" si="3"/>
        <v>#REF!</v>
      </c>
      <c r="AP21" s="88" t="e">
        <f t="shared" si="3"/>
        <v>#REF!</v>
      </c>
      <c r="AQ21" s="88" t="e">
        <f t="shared" si="4"/>
        <v>#REF!</v>
      </c>
      <c r="AR21" s="88" t="e">
        <f t="shared" si="4"/>
        <v>#REF!</v>
      </c>
      <c r="AS21" s="88" t="e">
        <f t="shared" si="5"/>
        <v>#REF!</v>
      </c>
      <c r="AT21" s="88">
        <f t="shared" si="5"/>
        <v>117895.64185500001</v>
      </c>
      <c r="AU21" s="88" t="e">
        <f t="shared" si="5"/>
        <v>#REF!</v>
      </c>
      <c r="AV21" s="88" t="e">
        <f t="shared" ref="AV21:AX21" si="34">+AV12+AV16</f>
        <v>#REF!</v>
      </c>
      <c r="AW21" s="88" t="e">
        <f t="shared" si="34"/>
        <v>#REF!</v>
      </c>
      <c r="AX21" s="88" t="e">
        <f t="shared" si="34"/>
        <v>#REF!</v>
      </c>
      <c r="AY21" s="88" t="e">
        <f t="shared" ref="AY21:AZ21" si="35">+AY12+AY16</f>
        <v>#REF!</v>
      </c>
      <c r="AZ21" s="88" t="e">
        <f t="shared" si="35"/>
        <v>#REF!</v>
      </c>
      <c r="BA21" s="88" t="e">
        <f t="shared" ref="BA21" si="36">+BA12+BA16</f>
        <v>#REF!</v>
      </c>
      <c r="BB21" s="88" t="e">
        <f>+BB12+BB16</f>
        <v>#REF!</v>
      </c>
      <c r="BC21" s="88" t="e">
        <f t="shared" ref="BC21:BD21" si="37">+BC12+BC16</f>
        <v>#REF!</v>
      </c>
      <c r="BD21" s="88" t="e">
        <f t="shared" si="37"/>
        <v>#REF!</v>
      </c>
      <c r="BE21" s="88" t="e">
        <f t="shared" ref="BE21" si="38">+BE12+BE16</f>
        <v>#REF!</v>
      </c>
      <c r="BF21" s="88" t="e">
        <f>+BF12+BF16</f>
        <v>#REF!</v>
      </c>
      <c r="BG21" s="88" t="e">
        <f>+BF21</f>
        <v>#REF!</v>
      </c>
      <c r="BH21" s="88" t="e">
        <f t="shared" si="11"/>
        <v>#REF!</v>
      </c>
      <c r="BI21" s="88" t="e">
        <f t="shared" si="11"/>
        <v>#REF!</v>
      </c>
      <c r="BJ21" s="88" t="e">
        <f t="shared" ref="BJ21" si="39">+BJ12+BJ16</f>
        <v>#REF!</v>
      </c>
      <c r="BK21" s="88">
        <f>+BK12+BK16</f>
        <v>169690.57943710999</v>
      </c>
      <c r="BL21" s="88" t="e">
        <f t="shared" ref="BL21:BQ21" si="40">+BL12+BL16</f>
        <v>#REF!</v>
      </c>
      <c r="BM21" s="88" t="e">
        <f t="shared" si="40"/>
        <v>#REF!</v>
      </c>
      <c r="BN21" s="88" t="e">
        <f t="shared" si="40"/>
        <v>#REF!</v>
      </c>
      <c r="BO21" s="88">
        <f t="shared" si="40"/>
        <v>173914.64095065999</v>
      </c>
      <c r="BP21" s="88" t="e">
        <f t="shared" si="40"/>
        <v>#REF!</v>
      </c>
      <c r="BQ21" s="88" t="e">
        <f t="shared" si="40"/>
        <v>#REF!</v>
      </c>
      <c r="BR21" s="88" t="e">
        <f t="shared" ref="BR21:BS21" si="41">+BR12+BR16</f>
        <v>#REF!</v>
      </c>
      <c r="BS21" s="88">
        <f t="shared" si="41"/>
        <v>215564.64095065999</v>
      </c>
      <c r="BT21" s="88" t="e">
        <f t="shared" ref="BT21:BU21" si="42">+BT12+BT16</f>
        <v>#REF!</v>
      </c>
      <c r="BU21" s="88" t="e">
        <f t="shared" si="42"/>
        <v>#REF!</v>
      </c>
      <c r="BV21" s="88">
        <f>+BV12+BV16</f>
        <v>215564.64095065999</v>
      </c>
      <c r="BW21" s="88">
        <f>+BW12+BW16</f>
        <v>215564.64095065999</v>
      </c>
      <c r="BX21" s="88">
        <f>+BW21</f>
        <v>215564.64095065999</v>
      </c>
      <c r="BY21" s="88" t="e">
        <f>+BY12+BY16</f>
        <v>#REF!</v>
      </c>
      <c r="BZ21" s="88" t="e">
        <f>+BZ12+BZ16</f>
        <v>#REF!</v>
      </c>
      <c r="CA21" s="88" t="e">
        <f>+CA12+CA16</f>
        <v>#REF!</v>
      </c>
      <c r="CB21" s="88">
        <f t="shared" ref="CB21" si="43">+CB12+CB16</f>
        <v>215564.64095065999</v>
      </c>
      <c r="CC21" s="111" t="e">
        <f>+CC12+CC16</f>
        <v>#REF!</v>
      </c>
    </row>
    <row r="22" spans="1:258" x14ac:dyDescent="0.25">
      <c r="C22" s="82" t="s">
        <v>395</v>
      </c>
      <c r="BJ22" s="4"/>
      <c r="BL22" s="4"/>
      <c r="BM22" s="4"/>
      <c r="BN22" s="4"/>
      <c r="BO22" s="4"/>
      <c r="BP22" s="4"/>
      <c r="BQ22" s="4"/>
      <c r="BR22" s="4"/>
      <c r="BS22" s="4"/>
      <c r="BT22" s="4"/>
      <c r="BU22" s="4"/>
    </row>
    <row r="23" spans="1:258" x14ac:dyDescent="0.25">
      <c r="C23" s="14" t="s">
        <v>432</v>
      </c>
      <c r="AD23" s="102"/>
      <c r="AM23" s="102"/>
      <c r="BO23" s="4"/>
    </row>
    <row r="24" spans="1:258" x14ac:dyDescent="0.25"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BO24" s="4"/>
    </row>
    <row r="25" spans="1:258" x14ac:dyDescent="0.25"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36"/>
      <c r="BP25" s="102"/>
      <c r="BQ25" s="102"/>
      <c r="BR25" s="102"/>
      <c r="BS25" s="102"/>
      <c r="BT25" s="102"/>
      <c r="BU25" s="102"/>
      <c r="CB25" s="102"/>
    </row>
    <row r="26" spans="1:258" x14ac:dyDescent="0.25">
      <c r="BO26" s="4"/>
    </row>
    <row r="27" spans="1:258" x14ac:dyDescent="0.25">
      <c r="BO27" s="4"/>
    </row>
    <row r="28" spans="1:258" x14ac:dyDescent="0.25">
      <c r="BO28" s="4"/>
    </row>
    <row r="29" spans="1:258" x14ac:dyDescent="0.25">
      <c r="BO29" s="4"/>
    </row>
    <row r="30" spans="1:258" x14ac:dyDescent="0.25">
      <c r="BO30" s="4"/>
    </row>
    <row r="31" spans="1:258" x14ac:dyDescent="0.25">
      <c r="BO31" s="4"/>
    </row>
    <row r="32" spans="1:258" x14ac:dyDescent="0.25">
      <c r="BO32" s="4"/>
    </row>
    <row r="33" spans="31:67" x14ac:dyDescent="0.25">
      <c r="BO33" s="4"/>
    </row>
    <row r="44" spans="31:67" x14ac:dyDescent="0.25">
      <c r="AE44" s="4"/>
    </row>
  </sheetData>
  <printOptions horizontalCentered="1"/>
  <pageMargins left="0.31496062992125984" right="0.31496062992125984" top="1.3385826771653544" bottom="0" header="0.31496062992125984" footer="0.31496062992125984"/>
  <pageSetup scale="62" orientation="landscape" r:id="rId1"/>
  <ignoredErrors>
    <ignoredError sqref="BX21 BG21 BB19:BB20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tabColor rgb="FF92D050"/>
  </sheetPr>
  <dimension ref="A3:BM68"/>
  <sheetViews>
    <sheetView showGridLines="0" zoomScale="166" zoomScaleNormal="166" workbookViewId="0">
      <pane xSplit="1" topLeftCell="BJ1" activePane="topRight" state="frozen"/>
      <selection pane="topRight" activeCell="BM19" sqref="BM19"/>
    </sheetView>
  </sheetViews>
  <sheetFormatPr defaultRowHeight="15" x14ac:dyDescent="0.25"/>
  <cols>
    <col min="1" max="1" width="22.5703125" customWidth="1"/>
    <col min="2" max="12" width="9.140625" customWidth="1"/>
    <col min="13" max="13" width="12" customWidth="1"/>
    <col min="14" max="14" width="9.7109375" customWidth="1"/>
    <col min="15" max="21" width="9.140625" customWidth="1"/>
    <col min="22" max="22" width="12" customWidth="1"/>
    <col min="23" max="25" width="9" customWidth="1"/>
    <col min="26" max="26" width="10.85546875" customWidth="1"/>
    <col min="27" max="27" width="9.42578125" customWidth="1"/>
    <col min="28" max="29" width="10.85546875" customWidth="1"/>
    <col min="30" max="30" width="11.85546875" customWidth="1"/>
    <col min="31" max="33" width="10.85546875" customWidth="1"/>
    <col min="34" max="36" width="10" customWidth="1"/>
    <col min="37" max="60" width="10.85546875" customWidth="1"/>
    <col min="61" max="61" width="10" bestFit="1" customWidth="1"/>
    <col min="62" max="63" width="10.7109375" bestFit="1" customWidth="1"/>
    <col min="64" max="65" width="10" bestFit="1" customWidth="1"/>
  </cols>
  <sheetData>
    <row r="3" spans="1:65" x14ac:dyDescent="0.25">
      <c r="A3" s="77" t="s">
        <v>390</v>
      </c>
      <c r="B3" s="68">
        <v>40909</v>
      </c>
      <c r="C3" s="68">
        <v>40940</v>
      </c>
      <c r="D3" s="68">
        <v>40969</v>
      </c>
      <c r="E3" s="68">
        <v>41000</v>
      </c>
      <c r="F3" s="68">
        <v>41030</v>
      </c>
      <c r="G3" s="68">
        <v>41061</v>
      </c>
      <c r="H3" s="68">
        <v>41091</v>
      </c>
      <c r="I3" s="68">
        <v>41122</v>
      </c>
      <c r="J3" s="68">
        <v>41153</v>
      </c>
      <c r="K3" s="68">
        <v>41183</v>
      </c>
      <c r="L3" s="68">
        <v>41214</v>
      </c>
      <c r="M3" s="93">
        <v>41244</v>
      </c>
      <c r="N3" s="68">
        <v>41275</v>
      </c>
      <c r="O3" s="68">
        <v>41306</v>
      </c>
      <c r="P3" s="68">
        <v>41334</v>
      </c>
      <c r="Q3" s="68">
        <v>41365</v>
      </c>
      <c r="R3" s="68">
        <v>41395</v>
      </c>
      <c r="S3" s="68">
        <v>41426</v>
      </c>
      <c r="T3" s="68">
        <v>41456</v>
      </c>
      <c r="U3" s="68">
        <v>41487</v>
      </c>
      <c r="V3" s="68">
        <v>41518</v>
      </c>
      <c r="W3" s="68">
        <v>41548</v>
      </c>
      <c r="X3" s="68">
        <v>41579</v>
      </c>
      <c r="Y3" s="68">
        <v>41609</v>
      </c>
      <c r="Z3" s="68">
        <v>41640</v>
      </c>
      <c r="AA3" s="68">
        <v>41671</v>
      </c>
      <c r="AB3" s="68">
        <v>41699</v>
      </c>
      <c r="AC3" s="68">
        <v>41730</v>
      </c>
      <c r="AD3" s="68">
        <v>41760</v>
      </c>
      <c r="AE3" s="68">
        <v>41791</v>
      </c>
      <c r="AF3" s="68">
        <v>41821</v>
      </c>
      <c r="AG3" s="68">
        <v>41852</v>
      </c>
      <c r="AH3" s="68">
        <v>41883</v>
      </c>
      <c r="AI3" s="68">
        <v>41913</v>
      </c>
      <c r="AJ3" s="68">
        <v>41944</v>
      </c>
      <c r="AK3" s="68">
        <v>42004</v>
      </c>
      <c r="AL3" s="68">
        <v>42035</v>
      </c>
      <c r="AM3" s="68">
        <v>42063</v>
      </c>
      <c r="AN3" s="68">
        <v>42094</v>
      </c>
      <c r="AO3" s="68">
        <v>42124</v>
      </c>
      <c r="AP3" s="68">
        <v>42155</v>
      </c>
      <c r="AQ3" s="68">
        <v>42185</v>
      </c>
      <c r="AR3" s="68">
        <v>42216</v>
      </c>
      <c r="AS3" s="68">
        <v>42247</v>
      </c>
      <c r="AT3" s="68">
        <v>42277</v>
      </c>
      <c r="AU3" s="68">
        <v>42307</v>
      </c>
      <c r="AV3" s="68">
        <v>42338</v>
      </c>
      <c r="AW3" s="68">
        <v>42369</v>
      </c>
      <c r="AX3" s="68">
        <v>42400</v>
      </c>
      <c r="AY3" s="68">
        <v>42429</v>
      </c>
      <c r="AZ3" s="68">
        <v>42460</v>
      </c>
      <c r="BA3" s="68">
        <v>42490</v>
      </c>
      <c r="BB3" s="68">
        <v>42520</v>
      </c>
      <c r="BC3" s="68">
        <v>42551</v>
      </c>
      <c r="BD3" s="68">
        <v>42581</v>
      </c>
      <c r="BE3" s="68">
        <v>42612</v>
      </c>
      <c r="BF3" s="121">
        <v>42643</v>
      </c>
      <c r="BG3" s="121">
        <v>42673</v>
      </c>
      <c r="BH3" s="121">
        <v>42704</v>
      </c>
      <c r="BI3" s="121">
        <v>42735</v>
      </c>
      <c r="BJ3" s="121">
        <v>42766</v>
      </c>
      <c r="BK3" s="121">
        <v>42794</v>
      </c>
      <c r="BL3" s="121">
        <v>42825</v>
      </c>
      <c r="BM3" s="121">
        <v>42855</v>
      </c>
    </row>
    <row r="4" spans="1:65" ht="39" customHeight="1" x14ac:dyDescent="0.25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1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122"/>
      <c r="BG4" s="122"/>
      <c r="BH4" s="122"/>
      <c r="BI4" s="122"/>
      <c r="BJ4" s="122"/>
      <c r="BK4" s="122"/>
    </row>
    <row r="5" spans="1:65" ht="15.75" x14ac:dyDescent="0.25">
      <c r="A5" s="69" t="s">
        <v>7</v>
      </c>
      <c r="B5" s="130">
        <f>(+'CCC 2012'!E15+'Linha de Credito I 2012'!E15+'SPAUT 2012'!E11)/1000000</f>
        <v>0</v>
      </c>
      <c r="C5" s="130">
        <f>(+'CCC 2012'!F15+'Linha de Credito I 2012'!F15+'SPAUT 2012'!F11)/1000000</f>
        <v>0</v>
      </c>
      <c r="D5" s="130">
        <f>(+'CCC 2012'!G15+'Linha de Credito I 2012'!G15+'SPAUT 2012'!G11)/1000000</f>
        <v>0</v>
      </c>
      <c r="E5" s="130">
        <f>(+'CCC 2012'!H15+'Linha de Credito I 2012'!H15+'SPAUT 2012'!H11)/1000000</f>
        <v>107.065</v>
      </c>
      <c r="F5" s="130">
        <f>(+'CCC 2012'!I15+'Linha de Credito I 2012'!I15+'SPAUT 2012'!I11)/1000000</f>
        <v>1102.5</v>
      </c>
      <c r="G5" s="130">
        <f>(+'CCC 2012'!J15+'Linha de Credito I 2012'!J15+'SPAUT 2012'!J11)/1000000</f>
        <v>0</v>
      </c>
      <c r="H5" s="130">
        <f>(+'CCC 2012'!K15+'Linha de Credito I 2012'!K15+'SPAUT 2012'!K11)/1000000</f>
        <v>0</v>
      </c>
      <c r="I5" s="130">
        <f>(+'CCC 2012'!L15+'Linha de Credito I 2012'!L15+'SPAUT 2012'!L11)/1000000</f>
        <v>294</v>
      </c>
      <c r="J5" s="130">
        <f>(+'CCC 2012'!M15+'Linha de Credito I 2012'!M15+'SPAUT 2012'!M11)/1000000</f>
        <v>0</v>
      </c>
      <c r="K5" s="130">
        <f>(+'CCC 2012'!N15+'Linha de Credito I 2012'!N15+'SPAUT 2012'!N11)/1000000</f>
        <v>6782.4098877200004</v>
      </c>
      <c r="L5" s="130">
        <f>(+'CCC 2012'!O15+'Linha de Credito I 2012'!O15+'SPAUT 2012'!O11)/1000000</f>
        <v>1217.5901122800001</v>
      </c>
      <c r="M5" s="130">
        <f>(+'CCC 2012'!P15+'Linha de Credito I 2012'!P15+'SPAUT 2012'!P11)/1000000</f>
        <v>0</v>
      </c>
      <c r="N5" s="130">
        <f>+('Fac. Cedencia 2013'!E15+'CCC 2013'!E87+'Linha de Credito I 2013'!E11+'SPAUT 2013'!E12)/1000000</f>
        <v>0</v>
      </c>
      <c r="O5" s="130">
        <f>+('Fac. Cedencia 2013'!F15+'CCC 2013'!F87+'Linha de Credito I 2013'!F11+'SPAUT 2013'!F12)/1000000</f>
        <v>0</v>
      </c>
      <c r="P5" s="130">
        <f>+('Fac. Cedencia 2013'!G15+'CCC 2013'!G87+'Linha de Credito I 2013'!G11+'SPAUT 2013'!G12)/1000000</f>
        <v>2874.7040699999998</v>
      </c>
      <c r="Q5" s="130">
        <f>+('Fac. Cedencia 2013'!H15+'CCC 2013'!H87+'Linha de Credito I 2013'!H11+'SPAUT 2013'!H12)/1000000</f>
        <v>20513.936065169997</v>
      </c>
      <c r="R5" s="130">
        <f>+('Fac. Cedencia 2013'!I15+'CCC 2013'!I87+'Linha de Credito I 2013'!I11+'SPAUT 2013'!I12)/1000000</f>
        <v>5584.7494434999999</v>
      </c>
      <c r="S5" s="131">
        <f>+('Fac. Cedencia 2013'!J15+'CCC 2013'!J87+'Linha de Credito I 2013'!J11+'SPAUT 2013'!J12)/1000000</f>
        <v>6854.3927775599996</v>
      </c>
      <c r="T5" s="130">
        <f>+('Fac. Cedencia 2013'!K15+'CCC 2013'!K87+'Linha de Credito I 2013'!K11+'SPAUT 2013'!K12)/1000000</f>
        <v>2337.14041731</v>
      </c>
      <c r="U5" s="130">
        <f>+('Fac. Cedencia 2013'!L15+'CCC 2013'!L87+'Linha de Credito I 2013'!L11+'SPAUT 2013'!L12)/1000000</f>
        <v>2949.6073437499999</v>
      </c>
      <c r="V5" s="130">
        <f>+('Fac. Cedencia 2013'!M15+'CCC 2013'!M87+'Linha de Credito I 2013'!M11+'SPAUT 2013'!M12)/1000000</f>
        <v>13274.757752709998</v>
      </c>
      <c r="W5" s="130">
        <f>+('Fac. Cedencia 2013'!N15+'CCC 2013'!N87+'Linha de Credito I 2013'!N11+'SPAUT 2013'!N12)/1000000</f>
        <v>3000</v>
      </c>
      <c r="X5" s="130">
        <f>+('Fac. Cedencia 2013'!O15+'CCC 2013'!O87+'Linha de Credito I 2013'!O11+'SPAUT 2013'!O12)/1000000</f>
        <v>196</v>
      </c>
      <c r="Y5" s="130">
        <f>+('Fac. Cedencia 2013'!P15+'CCC 2013'!P87+'Linha de Credito I 2013'!P11+'SPAUT 2013'!P12)/1000000</f>
        <v>6804</v>
      </c>
      <c r="Z5" s="130" t="e">
        <f>+('[1]Facilidade de Cedência 2014'!E20+'[1]CCC 2014'!E37+'[1]Linha de Credito I 2014'!E11+'[1]spaut 2014'!E13)/1000000</f>
        <v>#REF!</v>
      </c>
      <c r="AA5" s="130" t="e">
        <f>+('[1]Facilidade de Cedência 2014'!F20+'[1]CCC 2014'!F37+'[1]Linha de Credito I 2014'!F11+'[1]spaut 2014'!F13)/1000000</f>
        <v>#REF!</v>
      </c>
      <c r="AB5" s="130" t="e">
        <f>+('[1]Facilidade de Cedência 2014'!G20+'[1]CCC 2014'!G37+'[1]Linha de Credito I 2014'!G11+'[1]spaut 2014'!G13)/1000000</f>
        <v>#REF!</v>
      </c>
      <c r="AC5" s="130" t="e">
        <f>+('[1]Facilidade de Cedência 2014'!H20+'[1]CCC 2014'!H37+'[1]Linha de Credito I 2014'!H11+'[1]spaut 2014'!H13)/1000000</f>
        <v>#REF!</v>
      </c>
      <c r="AD5" s="130" t="e">
        <f>+('[1]Facilidade de Cedência 2014'!I20+'[1]CCC 2014'!I37+'[1]Linha de Credito I 2014'!I11+'[1]spaut 2014'!I13)/1000000</f>
        <v>#REF!</v>
      </c>
      <c r="AE5" s="130" t="e">
        <f>+('[1]Facilidade de Cedência 2014'!J20+'[1]CCC 2014'!J37+'[1]Linha de Credito I 2014'!J11+'[1]spaut 2014'!J13)/1000000</f>
        <v>#REF!</v>
      </c>
      <c r="AF5" s="130" t="e">
        <f>+('[1]Facilidade de Cedência 2014'!K20+'[1]CCC 2014'!K37+'[1]Linha de Credito I 2014'!K11+'[1]spaut 2014'!K13)/1000000</f>
        <v>#REF!</v>
      </c>
      <c r="AG5" s="130" t="e">
        <f>+('[1]Facilidade de Cedência 2014'!L20+'[1]CCC 2014'!L37+'[1]Linha de Credito I 2014'!L11+'[1]spaut 2014'!L13)/1000000</f>
        <v>#REF!</v>
      </c>
      <c r="AH5" s="130" t="e">
        <f>+('[1]Facilidade de Cedência 2014'!M20+'[1]CCC 2014'!M37+'[1]Linha de Credito I 2014'!M11+'[1]spaut 2014'!M13)/1000000</f>
        <v>#REF!</v>
      </c>
      <c r="AI5" s="130" t="e">
        <f>+('[1]Facilidade de Cedência 2014'!N20+'[1]CCC 2014'!N37+'[1]Linha de Credito I 2014'!N11+'[1]spaut 2014'!N13)/1000000</f>
        <v>#REF!</v>
      </c>
      <c r="AJ5" s="130" t="e">
        <f>+('[1]Facilidade de Cedência 2014'!O20+'[1]CCC 2014'!O37+'[1]Linha de Credito I 2014'!O11+'[1]spaut 2014'!O13)/1000000</f>
        <v>#REF!</v>
      </c>
      <c r="AK5" s="130" t="e">
        <f>+('[1]Facilidade de Cedência 2014'!P20+'[1]CCC 2014'!P37+'[1]Linha de Credito I 2014'!P11+'[1]spaut 2014'!P13)/1000000</f>
        <v>#REF!</v>
      </c>
      <c r="AL5" s="130" t="e">
        <f>(+#REF!+#REF!+#REF!+#REF!+#REF!)/1000000</f>
        <v>#REF!</v>
      </c>
      <c r="AM5" s="130" t="e">
        <f>(+#REF!+#REF!+#REF!+#REF!+#REF!)/1000000</f>
        <v>#REF!</v>
      </c>
      <c r="AN5" s="130" t="e">
        <f>(+#REF!+#REF!+#REF!+#REF!+#REF!)/1000000</f>
        <v>#REF!</v>
      </c>
      <c r="AO5" s="130" t="e">
        <f>(+#REF!+#REF!+#REF!+#REF!+#REF!)/1000000</f>
        <v>#REF!</v>
      </c>
      <c r="AP5" s="130" t="e">
        <f>(+#REF!+#REF!+#REF!+#REF!+#REF!)/1000000</f>
        <v>#REF!</v>
      </c>
      <c r="AQ5" s="130" t="e">
        <f>(+#REF!+#REF!+#REF!+#REF!+#REF!)/1000000</f>
        <v>#REF!</v>
      </c>
      <c r="AR5" s="130" t="e">
        <f>(+#REF!+#REF!+#REF!+#REF!+#REF!)/1000000</f>
        <v>#REF!</v>
      </c>
      <c r="AS5" s="130" t="e">
        <f>(+#REF!+#REF!+#REF!+#REF!+#REF!)/1000000</f>
        <v>#REF!</v>
      </c>
      <c r="AT5" s="130" t="e">
        <f>(+#REF!+#REF!+#REF!+#REF!+#REF!)/1000000</f>
        <v>#REF!</v>
      </c>
      <c r="AU5" s="130" t="e">
        <f>(+#REF!+#REF!+#REF!+#REF!+#REF!)/1000000</f>
        <v>#REF!</v>
      </c>
      <c r="AV5" s="130" t="e">
        <f>(+#REF!+#REF!+#REF!+#REF!+#REF!)/1000000</f>
        <v>#REF!</v>
      </c>
      <c r="AW5" s="130" t="e">
        <f>(+#REF!+#REF!+#REF!+#REF!+#REF!)/1000000</f>
        <v>#REF!</v>
      </c>
      <c r="AX5" s="130" t="e">
        <f>(+#REF!+#REF!+#REF!+#REF!+#REF!)/1000000</f>
        <v>#REF!</v>
      </c>
      <c r="AY5" s="130" t="e">
        <f>(+#REF!+#REF!+#REF!+#REF!+#REF!)/1000000</f>
        <v>#REF!</v>
      </c>
      <c r="AZ5" s="130" t="e">
        <f>(+#REF!+#REF!+#REF!+#REF!+#REF!)/1000000+3231.71652925998</f>
        <v>#REF!</v>
      </c>
      <c r="BA5" s="130" t="e">
        <f>(+#REF!+#REF!+#REF!+#REF!+#REF!)/1000000</f>
        <v>#REF!</v>
      </c>
      <c r="BB5" s="130" t="e">
        <f>(+#REF!+#REF!+#REF!+#REF!+#REF!)/1000000</f>
        <v>#REF!</v>
      </c>
      <c r="BC5" s="130" t="e">
        <f>(+#REF!+#REF!+#REF!+#REF!+#REF!)/1000000</f>
        <v>#REF!</v>
      </c>
      <c r="BD5" s="130" t="e">
        <f>(+#REF!+#REF!+#REF!+#REF!+#REF!)/1000000</f>
        <v>#REF!</v>
      </c>
      <c r="BE5" s="130" t="e">
        <f>(+#REF!+#REF!+#REF!+#REF!+#REF!)/1000000</f>
        <v>#REF!</v>
      </c>
      <c r="BF5" s="137" t="e">
        <f>(+#REF!+#REF!+#REF!+#REF!+#REF!)/1000000</f>
        <v>#REF!</v>
      </c>
      <c r="BG5" s="137" t="e">
        <f>(+#REF!+#REF!+#REF!+#REF!+#REF!)/1000000</f>
        <v>#REF!</v>
      </c>
      <c r="BH5" s="137" t="e">
        <f>(+#REF!+#REF!+#REF!+#REF!+#REF!)/1000000</f>
        <v>#REF!</v>
      </c>
      <c r="BI5" s="137" t="e">
        <f>(+#REF!+#REF!+#REF!+#REF!)/1000000</f>
        <v>#REF!</v>
      </c>
      <c r="BJ5" s="137" t="e">
        <f>(+#REF!+#REF!+#REF!+#REF!)/1000000</f>
        <v>#REF!</v>
      </c>
      <c r="BK5" s="137" t="e">
        <f>(+#REF!+#REF!+#REF!+#REF!)/1000000</f>
        <v>#REF!</v>
      </c>
      <c r="BL5" s="137" t="e">
        <f>(+#REF!+#REF!+#REF!+#REF!)/1000000</f>
        <v>#REF!</v>
      </c>
      <c r="BM5" s="137" t="e">
        <f>(+#REF!+#REF!+#REF!+#REF!)/1000000</f>
        <v>#REF!</v>
      </c>
    </row>
    <row r="6" spans="1:65" ht="15.75" x14ac:dyDescent="0.25">
      <c r="A6" s="72" t="s">
        <v>1</v>
      </c>
      <c r="B6" s="130">
        <f>(+'CCC 2012'!E16+'Linha de Credito I 2012'!E16+'SPAUT 2012'!E12)/1000000</f>
        <v>0</v>
      </c>
      <c r="C6" s="130">
        <f>(+'CCC 2012'!F16+'Linha de Credito I 2012'!F16+'SPAUT 2012'!F12)/1000000</f>
        <v>0</v>
      </c>
      <c r="D6" s="130">
        <f>(+'CCC 2012'!G16+'Linha de Credito I 2012'!G16+'SPAUT 2012'!G12)/1000000</f>
        <v>0</v>
      </c>
      <c r="E6" s="130">
        <f>(+'CCC 2012'!H16+'Linha de Credito I 2012'!H16+'SPAUT 2012'!H12)/1000000</f>
        <v>0</v>
      </c>
      <c r="F6" s="130">
        <f>(+'CCC 2012'!I16+'Linha de Credito I 2012'!I16+'SPAUT 2012'!I12)/1000000</f>
        <v>107.065</v>
      </c>
      <c r="G6" s="130">
        <f>(+'CCC 2012'!J16+'Linha de Credito I 2012'!J16+'SPAUT 2012'!J12)/1000000</f>
        <v>0</v>
      </c>
      <c r="H6" s="130">
        <f>(+'CCC 2012'!K16+'Linha de Credito I 2012'!K16+'SPAUT 2012'!K12)/1000000</f>
        <v>0</v>
      </c>
      <c r="I6" s="130">
        <f>(+'CCC 2012'!L16+'Linha de Credito I 2012'!L16+'SPAUT 2012'!L12)/1000000</f>
        <v>0</v>
      </c>
      <c r="J6" s="130">
        <f>(+'CCC 2012'!M16+'Linha de Credito I 2012'!M16+'SPAUT 2012'!M12)/1000000</f>
        <v>0</v>
      </c>
      <c r="K6" s="130">
        <f>(+'CCC 2012'!N16+'Linha de Credito I 2012'!N16+'SPAUT 2012'!N12)/1000000</f>
        <v>0</v>
      </c>
      <c r="L6" s="130">
        <f>(+'CCC 2012'!O16+'Linha de Credito I 2012'!O16+'SPAUT 2012'!O12)/1000000</f>
        <v>0</v>
      </c>
      <c r="M6" s="130">
        <f>(+'CCC 2012'!P16+'Linha de Credito I 2012'!P16+'SPAUT 2012'!P12)/1000000</f>
        <v>18.416666670000001</v>
      </c>
      <c r="N6" s="130">
        <f>+('Fac. Cedencia 2013'!E16+'CCC 2013'!E88+'Linha de Credito I 2013'!E12+'SPAUT 2013'!E13)/1000000</f>
        <v>0</v>
      </c>
      <c r="O6" s="130">
        <f>+('Fac. Cedencia 2013'!F16+'CCC 2013'!F88+'Linha de Credito I 2013'!F12+'SPAUT 2013'!F13)/1000000</f>
        <v>0</v>
      </c>
      <c r="P6" s="130">
        <f>+('Fac. Cedencia 2013'!G16+'CCC 2013'!G88+'Linha de Credito I 2013'!G12+'SPAUT 2013'!G13)/1000000</f>
        <v>0</v>
      </c>
      <c r="Q6" s="130">
        <f>+('Fac. Cedencia 2013'!H16+'CCC 2013'!H88+'Linha de Credito I 2013'!H12+'SPAUT 2013'!H13)/1000000</f>
        <v>12000</v>
      </c>
      <c r="R6" s="130">
        <f>+('Fac. Cedencia 2013'!I16+'CCC 2013'!I88+'Linha de Credito I 2013'!I12+'SPAUT 2013'!I13)/1000000</f>
        <v>0</v>
      </c>
      <c r="S6" s="131">
        <f>+('Fac. Cedencia 2013'!J16+'CCC 2013'!J88+'Linha de Credito I 2013'!J12+'SPAUT 2013'!J13)/1000000</f>
        <v>3.59E-4</v>
      </c>
      <c r="T6" s="130">
        <f>+('Fac. Cedencia 2013'!K16+'CCC 2013'!K88+'Linha de Credito I 2013'!K12+'SPAUT 2013'!K13)/1000000</f>
        <v>0</v>
      </c>
      <c r="U6" s="130">
        <f>+('Fac. Cedencia 2013'!L16+'CCC 2013'!L88+'Linha de Credito I 2013'!L12+'SPAUT 2013'!L13)/1000000</f>
        <v>0</v>
      </c>
      <c r="V6" s="130">
        <f>+('Fac. Cedencia 2013'!M16+'CCC 2013'!M88+'Linha de Credito I 2013'!M12+'SPAUT 2013'!M13)/1000000</f>
        <v>5000</v>
      </c>
      <c r="W6" s="130">
        <f>+('Fac. Cedencia 2013'!N16+'CCC 2013'!N88+'Linha de Credito I 2013'!N12+'SPAUT 2013'!N13)/1000000</f>
        <v>5000</v>
      </c>
      <c r="X6" s="130">
        <f>+('Fac. Cedencia 2013'!O16+'CCC 2013'!O88+'Linha de Credito I 2013'!O12+'SPAUT 2013'!O13)/1000000</f>
        <v>0</v>
      </c>
      <c r="Y6" s="130">
        <f>+('Fac. Cedencia 2013'!P16+'CCC 2013'!P88+'Linha de Credito I 2013'!P12+'SPAUT 2013'!P13)/1000000</f>
        <v>5000</v>
      </c>
      <c r="Z6" s="130" t="e">
        <f>+('[1]Facilidade de Cedência 2014'!E21+'[1]CCC 2014'!E38+'[1]Linha de Credito I 2014'!E12+'[1]spaut 2014'!E14)/1000000</f>
        <v>#REF!</v>
      </c>
      <c r="AA6" s="130" t="e">
        <f>+('[1]Facilidade de Cedência 2014'!F21+'[1]CCC 2014'!F38+'[1]Linha de Credito I 2014'!F12+'[1]spaut 2014'!F14)/1000000</f>
        <v>#REF!</v>
      </c>
      <c r="AB6" s="130" t="e">
        <f>+('[1]Facilidade de Cedência 2014'!G21+'[1]CCC 2014'!G38+'[1]Linha de Credito I 2014'!G12+'[1]spaut 2014'!G14)/1000000</f>
        <v>#REF!</v>
      </c>
      <c r="AC6" s="130" t="e">
        <f>+('[1]Facilidade de Cedência 2014'!H21+'[1]CCC 2014'!H38+'[1]Linha de Credito I 2014'!H12+'[1]spaut 2014'!H14)/1000000</f>
        <v>#REF!</v>
      </c>
      <c r="AD6" s="130" t="e">
        <f>+('[1]Facilidade de Cedência 2014'!I21+'[1]CCC 2014'!I38+'[1]Linha de Credito I 2014'!I12+'[1]spaut 2014'!I14)/1000000</f>
        <v>#REF!</v>
      </c>
      <c r="AE6" s="130" t="e">
        <f>+('[1]Facilidade de Cedência 2014'!J21+'[1]CCC 2014'!J38+'[1]Linha de Credito I 2014'!J12+'[1]spaut 2014'!J14)/1000000</f>
        <v>#REF!</v>
      </c>
      <c r="AF6" s="130" t="e">
        <f>+('[1]Facilidade de Cedência 2014'!K21+'[1]CCC 2014'!K38+'[1]Linha de Credito I 2014'!K12+'[1]spaut 2014'!K14)/1000000</f>
        <v>#REF!</v>
      </c>
      <c r="AG6" s="130" t="e">
        <f>+('[1]Facilidade de Cedência 2014'!L21+'[1]CCC 2014'!L38+'[1]Linha de Credito I 2014'!L12+'[1]spaut 2014'!L14)/1000000</f>
        <v>#REF!</v>
      </c>
      <c r="AH6" s="130" t="e">
        <f>+('[1]Facilidade de Cedência 2014'!M21+'[1]CCC 2014'!M38+'[1]Linha de Credito I 2014'!M12+'[1]spaut 2014'!M14)/1000000</f>
        <v>#REF!</v>
      </c>
      <c r="AI6" s="130" t="e">
        <f>+('[1]Facilidade de Cedência 2014'!N21+'[1]CCC 2014'!N38+'[1]Linha de Credito I 2014'!N12+'[1]spaut 2014'!N14)/1000000</f>
        <v>#REF!</v>
      </c>
      <c r="AJ6" s="130" t="e">
        <f>+('[1]Facilidade de Cedência 2014'!O21+'[1]CCC 2014'!O38+'[1]Linha de Credito I 2014'!O12+'[1]spaut 2014'!O14)/1000000</f>
        <v>#REF!</v>
      </c>
      <c r="AK6" s="130" t="e">
        <f>+('[1]Facilidade de Cedência 2014'!P21+'[1]CCC 2014'!P38+'[1]Linha de Credito I 2014'!P12+'[1]spaut 2014'!P14)/1000000</f>
        <v>#REF!</v>
      </c>
      <c r="AL6" s="130" t="e">
        <f>(+#REF!+#REF!+#REF!+#REF!+#REF!)/1000000</f>
        <v>#REF!</v>
      </c>
      <c r="AM6" s="130" t="e">
        <f>(+#REF!+#REF!+#REF!+#REF!+#REF!)/1000000</f>
        <v>#REF!</v>
      </c>
      <c r="AN6" s="130" t="e">
        <f>(+#REF!+#REF!+#REF!+#REF!+#REF!)/1000000</f>
        <v>#REF!</v>
      </c>
      <c r="AO6" s="130" t="e">
        <f>(+#REF!+#REF!+#REF!+#REF!+#REF!)/1000000</f>
        <v>#REF!</v>
      </c>
      <c r="AP6" s="130" t="e">
        <f>(+#REF!+#REF!+#REF!+#REF!+#REF!)/1000000</f>
        <v>#REF!</v>
      </c>
      <c r="AQ6" s="130" t="e">
        <f>(+#REF!+#REF!+#REF!+#REF!+#REF!)/1000000</f>
        <v>#REF!</v>
      </c>
      <c r="AR6" s="130" t="e">
        <f>(+#REF!+#REF!+#REF!+#REF!+#REF!)/1000000</f>
        <v>#REF!</v>
      </c>
      <c r="AS6" s="130" t="e">
        <f>(+#REF!+#REF!+#REF!+#REF!+#REF!)/1000000</f>
        <v>#REF!</v>
      </c>
      <c r="AT6" s="130" t="e">
        <f>(+#REF!+#REF!+#REF!+#REF!+#REF!)/1000000</f>
        <v>#REF!</v>
      </c>
      <c r="AU6" s="130" t="e">
        <f>(+#REF!+#REF!+#REF!+#REF!+#REF!)/1000000</f>
        <v>#REF!</v>
      </c>
      <c r="AV6" s="130" t="e">
        <f>(+#REF!+#REF!+#REF!+#REF!+#REF!)/1000000</f>
        <v>#REF!</v>
      </c>
      <c r="AW6" s="130" t="e">
        <f>(+#REF!+#REF!+#REF!+#REF!+#REF!)/1000000</f>
        <v>#REF!</v>
      </c>
      <c r="AX6" s="130" t="e">
        <f>(+#REF!+#REF!+#REF!+#REF!+#REF!)/1000000</f>
        <v>#REF!</v>
      </c>
      <c r="AY6" s="130" t="e">
        <f>(+#REF!+#REF!+#REF!+#REF!+#REF!)/1000000</f>
        <v>#REF!</v>
      </c>
      <c r="AZ6" s="130" t="e">
        <f>(+#REF!+#REF!+#REF!+#REF!+#REF!)/1000000</f>
        <v>#REF!</v>
      </c>
      <c r="BA6" s="130" t="e">
        <f>(+#REF!+#REF!+#REF!+#REF!+#REF!)/1000000</f>
        <v>#REF!</v>
      </c>
      <c r="BB6" s="130" t="e">
        <f>(+#REF!+#REF!+#REF!+#REF!+#REF!)/1000000</f>
        <v>#REF!</v>
      </c>
      <c r="BC6" s="130" t="e">
        <f>(+#REF!+#REF!+#REF!+#REF!+#REF!)/1000000</f>
        <v>#REF!</v>
      </c>
      <c r="BD6" s="130" t="e">
        <f>(+#REF!+#REF!+#REF!+#REF!+#REF!)/1000000</f>
        <v>#REF!</v>
      </c>
      <c r="BE6" s="130" t="e">
        <f>(+#REF!+#REF!+#REF!+#REF!+#REF!)/1000000</f>
        <v>#REF!</v>
      </c>
      <c r="BF6" s="137" t="e">
        <f>(+#REF!+#REF!+#REF!+#REF!+#REF!)/1000000</f>
        <v>#REF!</v>
      </c>
      <c r="BG6" s="137" t="e">
        <f>(+#REF!+#REF!+#REF!+#REF!+#REF!)/1000000</f>
        <v>#REF!</v>
      </c>
      <c r="BH6" s="137" t="e">
        <f>(+#REF!+#REF!+#REF!+#REF!+#REF!)/1000000</f>
        <v>#REF!</v>
      </c>
      <c r="BI6" s="137" t="e">
        <f>(+#REF!+#REF!+#REF!+#REF!)/1000000</f>
        <v>#REF!</v>
      </c>
      <c r="BJ6" s="137" t="e">
        <f>(+#REF!+#REF!+#REF!+#REF!)/1000000</f>
        <v>#REF!</v>
      </c>
      <c r="BK6" s="137" t="e">
        <f>(+#REF!+#REF!+#REF!+#REF!)/1000000</f>
        <v>#REF!</v>
      </c>
      <c r="BL6" s="137" t="e">
        <f>(+#REF!+#REF!+#REF!+#REF!)/1000000</f>
        <v>#REF!</v>
      </c>
      <c r="BM6" s="137" t="e">
        <f>(+#REF!+#REF!+#REF!+#REF!)/1000000</f>
        <v>#REF!</v>
      </c>
    </row>
    <row r="7" spans="1:65" ht="15.75" thickBot="1" x14ac:dyDescent="0.3">
      <c r="A7" s="100" t="s">
        <v>2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9" t="e">
        <f>+#REF!+#REF!+#REF!</f>
        <v>#REF!</v>
      </c>
      <c r="N7" s="99" t="e">
        <f>+#REF!+#REF!+#REF!</f>
        <v>#REF!</v>
      </c>
      <c r="O7" s="99" t="e">
        <f>+#REF!+#REF!+#REF!</f>
        <v>#REF!</v>
      </c>
      <c r="P7" s="99" t="e">
        <f>+#REF!+#REF!+#REF!</f>
        <v>#REF!</v>
      </c>
      <c r="Q7" s="99" t="e">
        <f>+#REF!+#REF!+#REF!</f>
        <v>#REF!</v>
      </c>
      <c r="R7" s="99" t="e">
        <f>+#REF!+#REF!+#REF!</f>
        <v>#REF!</v>
      </c>
      <c r="S7" s="99" t="e">
        <f>+#REF!+#REF!+#REF!</f>
        <v>#REF!</v>
      </c>
      <c r="T7" s="99" t="e">
        <f>+#REF!+#REF!+#REF!</f>
        <v>#REF!</v>
      </c>
      <c r="U7" s="99" t="e">
        <f>+#REF!+#REF!+#REF!</f>
        <v>#REF!</v>
      </c>
      <c r="V7" s="99" t="e">
        <f>+#REF!+#REF!+#REF!</f>
        <v>#REF!</v>
      </c>
      <c r="W7" s="99" t="e">
        <f>+#REF!+#REF!+#REF!</f>
        <v>#REF!</v>
      </c>
      <c r="X7" s="99" t="e">
        <f>+#REF!+#REF!+#REF!</f>
        <v>#REF!</v>
      </c>
      <c r="Y7" s="99" t="e">
        <f>+#REF!+#REF!+#REF!</f>
        <v>#REF!</v>
      </c>
      <c r="Z7" s="99" t="e">
        <f>+#REF!+#REF!+#REF!</f>
        <v>#REF!</v>
      </c>
      <c r="AA7" s="99" t="e">
        <f>+#REF!+#REF!+#REF!</f>
        <v>#REF!</v>
      </c>
      <c r="AB7" s="99" t="e">
        <f>+#REF!+#REF!+#REF!</f>
        <v>#REF!</v>
      </c>
      <c r="AC7" s="99" t="e">
        <f>+#REF!+#REF!+#REF!</f>
        <v>#REF!</v>
      </c>
      <c r="AD7" s="99" t="e">
        <f>+#REF!+#REF!+#REF!</f>
        <v>#REF!</v>
      </c>
      <c r="AE7" s="99" t="e">
        <f>+#REF!+#REF!+#REF!</f>
        <v>#REF!</v>
      </c>
      <c r="AF7" s="99" t="e">
        <f>+#REF!+#REF!+#REF!</f>
        <v>#REF!</v>
      </c>
      <c r="AG7" s="99" t="e">
        <f>+#REF!+#REF!+#REF!</f>
        <v>#REF!</v>
      </c>
      <c r="AH7" s="99" t="e">
        <f>+#REF!+#REF!+#REF!</f>
        <v>#REF!</v>
      </c>
      <c r="AI7" s="99" t="e">
        <f>+#REF!+#REF!+#REF!</f>
        <v>#REF!</v>
      </c>
      <c r="AJ7" s="99" t="e">
        <f>+#REF!+#REF!+#REF!</f>
        <v>#REF!</v>
      </c>
      <c r="AK7" s="99" t="e">
        <f>+#REF!+#REF!+#REF!</f>
        <v>#REF!</v>
      </c>
      <c r="AL7" s="99">
        <f>+'[2]BC-1SR Map'!DI104+'[2]BC-1SR Map'!DI113</f>
        <v>117753.29685500001</v>
      </c>
      <c r="AM7" s="99">
        <f>+'[2]BC-1SR Map'!DJ104+'[2]BC-1SR Map'!DJ113</f>
        <v>117963.01685500001</v>
      </c>
      <c r="AN7" s="99">
        <f>+'[2]BC-1SR Map'!DK104+'[2]BC-1SR Map'!DK113</f>
        <v>117895.64185500001</v>
      </c>
      <c r="AO7" s="99">
        <f>+'[2]BC-1SR Map'!$DL$104+'[2]BC-1SR Map'!$DL$113</f>
        <v>122895.64185500001</v>
      </c>
      <c r="AP7" s="99">
        <f>+'[2]BC-1SR Map'!DP102</f>
        <v>132267.04685500002</v>
      </c>
      <c r="AQ7" s="99">
        <f>+'[3]BC-1SR Map'!$DO$104+'[3]BC-1SR Map'!$DO$113</f>
        <v>132267.04685500002</v>
      </c>
      <c r="AR7" s="99">
        <f>+'[3]BC-1SR Map'!$DN$104+'[3]BC-1SR Map'!$DN$113</f>
        <v>132267.04685500002</v>
      </c>
      <c r="AS7" s="99">
        <f>+'[3]BC-1SR Map'!$DP$104+'[3]BC-1SR Map'!$DP$113</f>
        <v>132267.04685500002</v>
      </c>
      <c r="AT7" s="99">
        <f>+'[3]BC-1SR Map'!$DQ$106+'[3]BC-1SR Map'!$DQ$113</f>
        <v>132267.04685500002</v>
      </c>
      <c r="AU7" s="99">
        <f>+'[3]BC-1SR Map'!$DR$104+'[3]BC-1SR Map'!$DR$116</f>
        <v>132267.04685500002</v>
      </c>
      <c r="AV7" s="99">
        <f>+'[3]BC-1SR Map'!$DS$106+'[3]BC-1SR Map'!$DS$116</f>
        <v>135231.58287000001</v>
      </c>
      <c r="AW7" s="99">
        <f>+'[3]BC-1SR Map'!$DT$106+'[3]BC-1SR Map'!$DT$113</f>
        <v>143231.58287000001</v>
      </c>
      <c r="AX7" s="99">
        <f>+'[3]BC-1SR Map'!$DU$106+'[3]BC-1SR Map'!$DU$113</f>
        <v>150976.14411848001</v>
      </c>
      <c r="AY7" s="99">
        <f>+'[3]BC-1SR Map'!$DV$104+'[3]BC-1SR Map'!$DV$116</f>
        <v>158718.5767107</v>
      </c>
      <c r="AZ7" s="99">
        <f>+'[3]BC-1SR Map'!$DW$104+'[3]BC-1SR Map'!$DW$116</f>
        <v>169690.57943710999</v>
      </c>
      <c r="BA7" s="99">
        <f>+'[3]BC-1SR Map'!$DX$104+'[3]BC-1SR Map'!$DX$113</f>
        <v>174178.70135256997</v>
      </c>
      <c r="BB7" s="99">
        <f>+'[3]BC-1SR Map'!$DY$104+'[3]BC-1SR Map'!$DY$113</f>
        <v>173914.64095065999</v>
      </c>
      <c r="BC7" s="99">
        <f>+'[3]BC-1SR Map'!$DZ$104+'[3]BC-1SR Map'!$DZ$113</f>
        <v>173914.64095065999</v>
      </c>
      <c r="BD7" s="99">
        <f>+'[3]BC-1SR Map'!$EA$104+'[3]BC-1SR Map'!$EA$113</f>
        <v>215564.64095065999</v>
      </c>
      <c r="BE7" s="99">
        <f>+'[3]BC-1SR Map'!$EB$104+'[3]BC-1SR Map'!$EB$113</f>
        <v>215564.64095065999</v>
      </c>
      <c r="BF7" s="123">
        <f>+'[3]BC-1SR Map'!$EC$104+'[3]BC-1SR Map'!$EC$113</f>
        <v>215564.64095065999</v>
      </c>
      <c r="BG7" s="123">
        <f>+'[3]BC-1SR Map'!$ED$104+'[3]BC-1SR Map'!$ED$113</f>
        <v>215564.64095065999</v>
      </c>
      <c r="BH7" s="123">
        <f>+'[3]BC-1SR Map'!EE104+'[3]BC-1SR Map'!EE113</f>
        <v>215564.64095065999</v>
      </c>
      <c r="BI7" s="123">
        <f>+'[3]BC-1SR Map'!EF104+'[3]BC-1SR Map'!EF113</f>
        <v>215564.64095065999</v>
      </c>
      <c r="BJ7" s="123">
        <f>+'[3]BC-1SR Map'!EG104+'[3]BC-1SR Map'!EG113</f>
        <v>215564.64095065999</v>
      </c>
      <c r="BK7" s="123">
        <f>+'[3]BC-1SR Map'!EH104+'[3]BC-1SR Map'!EH113</f>
        <v>215564.64095065999</v>
      </c>
      <c r="BL7" s="123">
        <f>+'[3]BC-1SR Map'!EI104+'[3]BC-1SR Map'!EI113</f>
        <v>215564.64095065999</v>
      </c>
      <c r="BM7" s="123">
        <f>+'[3]BC-1SR Map'!EJ104+'[3]BC-1SR Map'!EJ113</f>
        <v>215564.64095065999</v>
      </c>
    </row>
    <row r="8" spans="1:65" ht="15.75" thickTop="1" x14ac:dyDescent="0.25">
      <c r="A8" s="78" t="s">
        <v>391</v>
      </c>
      <c r="M8" s="73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4"/>
      <c r="BG8" s="124"/>
      <c r="BH8" s="124"/>
      <c r="BI8" s="124"/>
    </row>
    <row r="9" spans="1:65" ht="15.75" x14ac:dyDescent="0.25">
      <c r="A9" s="69" t="s">
        <v>7</v>
      </c>
      <c r="B9" s="74">
        <f>+'ME 2012'!E277/1000000</f>
        <v>0</v>
      </c>
      <c r="C9" s="74">
        <f>+'ME 2012'!F277/1000000</f>
        <v>0</v>
      </c>
      <c r="D9" s="74">
        <f>+'ME 2012'!G277/1000000</f>
        <v>0</v>
      </c>
      <c r="E9" s="74">
        <f>+'ME 2012'!H277/1000000</f>
        <v>0</v>
      </c>
      <c r="F9" s="74">
        <f>+'ME 2012'!I277/1000000</f>
        <v>0</v>
      </c>
      <c r="G9" s="74">
        <f>+'ME 2012'!J277/1000000</f>
        <v>0</v>
      </c>
      <c r="H9" s="74">
        <f>+'ME 2012'!K277/1000000</f>
        <v>0</v>
      </c>
      <c r="I9" s="74">
        <f>+'ME 2012'!L277/1000000</f>
        <v>0</v>
      </c>
      <c r="J9" s="74">
        <f>+'ME 2012'!M277/1000000</f>
        <v>0</v>
      </c>
      <c r="K9" s="74">
        <f>+'ME 2012'!N277/1000000</f>
        <v>0</v>
      </c>
      <c r="L9" s="74">
        <f>+'ME 2012'!O277/1000000</f>
        <v>0</v>
      </c>
      <c r="M9" s="74">
        <f>+'ME 2012'!P277/1000000</f>
        <v>0</v>
      </c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122"/>
      <c r="BG9" s="122"/>
      <c r="BH9" s="122"/>
      <c r="BI9" s="122" t="e">
        <f>+#REF!</f>
        <v>#REF!</v>
      </c>
      <c r="BJ9" s="122" t="e">
        <f>+#REF!</f>
        <v>#REF!</v>
      </c>
      <c r="BK9" s="122" t="e">
        <f>+#REF!</f>
        <v>#REF!</v>
      </c>
      <c r="BL9" s="122" t="e">
        <f>+#REF!</f>
        <v>#REF!</v>
      </c>
      <c r="BM9" s="122" t="e">
        <f>+#REF!</f>
        <v>#REF!</v>
      </c>
    </row>
    <row r="10" spans="1:65" ht="15.75" x14ac:dyDescent="0.25">
      <c r="A10" s="94" t="s">
        <v>1</v>
      </c>
      <c r="B10" s="95">
        <f>+'ME 2012'!E278/1000000</f>
        <v>0</v>
      </c>
      <c r="C10" s="95">
        <f>+'ME 2012'!F278/1000000</f>
        <v>0</v>
      </c>
      <c r="D10" s="95">
        <f>+'ME 2012'!G278/1000000</f>
        <v>0</v>
      </c>
      <c r="E10" s="95">
        <f>+'ME 2012'!H278/1000000</f>
        <v>0</v>
      </c>
      <c r="F10" s="95">
        <f>+'ME 2012'!I278/1000000</f>
        <v>97.82</v>
      </c>
      <c r="G10" s="95">
        <f>+'ME 2012'!J278/1000000</f>
        <v>0</v>
      </c>
      <c r="H10" s="95">
        <f>+'ME 2012'!K278/1000000</f>
        <v>98.9739</v>
      </c>
      <c r="I10" s="95">
        <f>+'ME 2012'!L278/1000000</f>
        <v>0</v>
      </c>
      <c r="J10" s="95">
        <f>+'ME 2012'!M278/1000000</f>
        <v>97.469750000000005</v>
      </c>
      <c r="K10" s="95">
        <f>+'ME 2012'!N278/1000000</f>
        <v>94.740899999999996</v>
      </c>
      <c r="L10" s="95">
        <f>+'ME 2012'!O278/1000000</f>
        <v>188.79585</v>
      </c>
      <c r="M10" s="95">
        <f>+'ME 2012'!P278/1000000</f>
        <v>185.84540000000001</v>
      </c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>
        <v>0</v>
      </c>
      <c r="AM10" s="97">
        <v>0</v>
      </c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125"/>
      <c r="BG10" s="125"/>
      <c r="BH10" s="125"/>
      <c r="BI10" s="122" t="e">
        <f>+#REF!</f>
        <v>#REF!</v>
      </c>
      <c r="BJ10" s="122" t="e">
        <f>+#REF!</f>
        <v>#REF!</v>
      </c>
      <c r="BK10" s="122" t="e">
        <f>+#REF!</f>
        <v>#REF!</v>
      </c>
      <c r="BL10" s="122" t="e">
        <f>+#REF!</f>
        <v>#REF!</v>
      </c>
      <c r="BM10" s="122" t="e">
        <f>+#REF!</f>
        <v>#REF!</v>
      </c>
    </row>
    <row r="11" spans="1:65" ht="15.75" thickBot="1" x14ac:dyDescent="0.3">
      <c r="A11" s="101" t="s">
        <v>392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96" t="e">
        <f>+#REF!</f>
        <v>#REF!</v>
      </c>
      <c r="N11" s="96" t="e">
        <f>+#REF!</f>
        <v>#REF!</v>
      </c>
      <c r="O11" s="96" t="e">
        <f>+#REF!</f>
        <v>#REF!</v>
      </c>
      <c r="P11" s="96" t="e">
        <f>+#REF!</f>
        <v>#REF!</v>
      </c>
      <c r="Q11" s="96" t="e">
        <f>+#REF!</f>
        <v>#REF!</v>
      </c>
      <c r="R11" s="96" t="e">
        <f>+#REF!</f>
        <v>#REF!</v>
      </c>
      <c r="S11" s="96" t="e">
        <f>+#REF!</f>
        <v>#REF!</v>
      </c>
      <c r="T11" s="96" t="e">
        <f>+#REF!</f>
        <v>#REF!</v>
      </c>
      <c r="U11" s="96" t="e">
        <f>+#REF!</f>
        <v>#REF!</v>
      </c>
      <c r="V11" s="96" t="e">
        <f>+#REF!</f>
        <v>#REF!</v>
      </c>
      <c r="W11" s="96" t="e">
        <f>+#REF!</f>
        <v>#REF!</v>
      </c>
      <c r="X11" s="96" t="e">
        <f>+#REF!</f>
        <v>#REF!</v>
      </c>
      <c r="Y11" s="96" t="e">
        <f>+#REF!</f>
        <v>#REF!</v>
      </c>
      <c r="Z11" s="96" t="e">
        <f>+#REF!</f>
        <v>#REF!</v>
      </c>
      <c r="AA11" s="96" t="e">
        <f>+#REF!</f>
        <v>#REF!</v>
      </c>
      <c r="AB11" s="96" t="e">
        <f>+#REF!</f>
        <v>#REF!</v>
      </c>
      <c r="AC11" s="96" t="e">
        <f>+#REF!</f>
        <v>#REF!</v>
      </c>
      <c r="AD11" s="96" t="e">
        <f>+#REF!</f>
        <v>#REF!</v>
      </c>
      <c r="AE11" s="96" t="e">
        <f>+#REF!</f>
        <v>#REF!</v>
      </c>
      <c r="AF11" s="96" t="e">
        <f>+#REF!</f>
        <v>#REF!</v>
      </c>
      <c r="AG11" s="96" t="e">
        <f>+#REF!</f>
        <v>#REF!</v>
      </c>
      <c r="AH11" s="96" t="e">
        <f>+#REF!</f>
        <v>#REF!</v>
      </c>
      <c r="AI11" s="96" t="e">
        <f>+#REF!</f>
        <v>#REF!</v>
      </c>
      <c r="AJ11" s="96" t="e">
        <f>+#REF!</f>
        <v>#REF!</v>
      </c>
      <c r="AK11" s="96" t="e">
        <f>+#REF!</f>
        <v>#REF!</v>
      </c>
      <c r="AL11" s="96" t="e">
        <f>+#REF!</f>
        <v>#REF!</v>
      </c>
      <c r="AM11" s="96" t="e">
        <f>+#REF!</f>
        <v>#REF!</v>
      </c>
      <c r="AN11" s="96" t="e">
        <f>+#REF!</f>
        <v>#REF!</v>
      </c>
      <c r="AO11" s="96" t="e">
        <f>+#REF!</f>
        <v>#REF!</v>
      </c>
      <c r="AP11" s="96" t="e">
        <f>+#REF!</f>
        <v>#REF!</v>
      </c>
      <c r="AQ11" s="96" t="e">
        <f>+#REF!</f>
        <v>#REF!</v>
      </c>
      <c r="AR11" s="96" t="e">
        <f>+#REF!</f>
        <v>#REF!</v>
      </c>
      <c r="AS11" s="96" t="e">
        <f>+#REF!</f>
        <v>#REF!</v>
      </c>
      <c r="AT11" s="96" t="e">
        <f>+#REF!</f>
        <v>#REF!</v>
      </c>
      <c r="AU11" s="96" t="e">
        <f>+#REF!</f>
        <v>#REF!</v>
      </c>
      <c r="AV11" s="96" t="e">
        <f>+#REF!</f>
        <v>#REF!</v>
      </c>
      <c r="AW11" s="96" t="e">
        <f>+#REF!</f>
        <v>#REF!</v>
      </c>
      <c r="AX11" s="96" t="e">
        <f>+#REF!</f>
        <v>#REF!</v>
      </c>
      <c r="AY11" s="96" t="e">
        <f>+#REF!</f>
        <v>#REF!</v>
      </c>
      <c r="AZ11" s="96" t="e">
        <f>+#REF!</f>
        <v>#REF!</v>
      </c>
      <c r="BA11" s="96" t="e">
        <f>+#REF!</f>
        <v>#REF!</v>
      </c>
      <c r="BB11" s="96" t="e">
        <f>+#REF!</f>
        <v>#REF!</v>
      </c>
      <c r="BC11" s="96" t="e">
        <f>+#REF!</f>
        <v>#REF!</v>
      </c>
      <c r="BD11" s="96" t="e">
        <f>+#REF!</f>
        <v>#REF!</v>
      </c>
      <c r="BE11" s="96" t="e">
        <f>+#REF!</f>
        <v>#REF!</v>
      </c>
      <c r="BF11" s="126" t="e">
        <f>+#REF!</f>
        <v>#REF!</v>
      </c>
      <c r="BG11" s="126" t="e">
        <f>+#REF!</f>
        <v>#REF!</v>
      </c>
      <c r="BH11" s="126" t="e">
        <f>+#REF!</f>
        <v>#REF!</v>
      </c>
      <c r="BI11" s="126"/>
      <c r="BJ11" s="126" t="e">
        <f>+#REF!</f>
        <v>#REF!</v>
      </c>
      <c r="BK11" s="126" t="e">
        <f>+#REF!</f>
        <v>#REF!</v>
      </c>
      <c r="BL11" s="126" t="e">
        <f>+#REF!</f>
        <v>#REF!</v>
      </c>
      <c r="BM11" s="126" t="e">
        <f>+#REF!</f>
        <v>#REF!</v>
      </c>
    </row>
    <row r="12" spans="1:65" ht="15.75" thickTop="1" x14ac:dyDescent="0.25"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34"/>
      <c r="BB12" s="15"/>
      <c r="BC12" s="134"/>
      <c r="BD12" s="134"/>
      <c r="BE12" s="134"/>
      <c r="BF12" s="15"/>
      <c r="BG12" s="15"/>
      <c r="BH12" s="15"/>
    </row>
    <row r="13" spans="1:65" x14ac:dyDescent="0.25">
      <c r="L13" s="208" t="s">
        <v>394</v>
      </c>
      <c r="M13" s="76">
        <f>+M5-[1]Publicação!D11</f>
        <v>0</v>
      </c>
      <c r="N13" s="76">
        <f>+N5-[1]Publicação!E11</f>
        <v>0</v>
      </c>
      <c r="O13" s="76">
        <f>+O5-[1]Publicação!F11</f>
        <v>0</v>
      </c>
      <c r="P13" s="76">
        <f>+P5-[1]Publicação!G11</f>
        <v>0</v>
      </c>
      <c r="Q13" s="76" t="e">
        <f>+P7+Q5-Q6-Q7</f>
        <v>#REF!</v>
      </c>
      <c r="R13" s="76" t="e">
        <f t="shared" ref="R13:AL13" si="0">+Q7+R5-R6-R7</f>
        <v>#REF!</v>
      </c>
      <c r="S13" s="76" t="e">
        <f t="shared" si="0"/>
        <v>#REF!</v>
      </c>
      <c r="T13" s="76" t="e">
        <f t="shared" si="0"/>
        <v>#REF!</v>
      </c>
      <c r="U13" s="76" t="e">
        <f t="shared" si="0"/>
        <v>#REF!</v>
      </c>
      <c r="V13" s="76" t="e">
        <f t="shared" si="0"/>
        <v>#REF!</v>
      </c>
      <c r="W13" s="76" t="e">
        <f t="shared" si="0"/>
        <v>#REF!</v>
      </c>
      <c r="X13" s="76" t="e">
        <f t="shared" si="0"/>
        <v>#REF!</v>
      </c>
      <c r="Y13" s="76" t="e">
        <f t="shared" si="0"/>
        <v>#REF!</v>
      </c>
      <c r="Z13" s="76" t="e">
        <f t="shared" si="0"/>
        <v>#REF!</v>
      </c>
      <c r="AA13" s="76" t="e">
        <f t="shared" si="0"/>
        <v>#REF!</v>
      </c>
      <c r="AB13" s="76" t="e">
        <f t="shared" si="0"/>
        <v>#REF!</v>
      </c>
      <c r="AC13" s="76" t="e">
        <f t="shared" si="0"/>
        <v>#REF!</v>
      </c>
      <c r="AD13" s="76" t="e">
        <f t="shared" si="0"/>
        <v>#REF!</v>
      </c>
      <c r="AE13" s="76" t="e">
        <f t="shared" si="0"/>
        <v>#REF!</v>
      </c>
      <c r="AF13" s="76" t="e">
        <f t="shared" si="0"/>
        <v>#REF!</v>
      </c>
      <c r="AG13" s="76" t="e">
        <f t="shared" si="0"/>
        <v>#REF!</v>
      </c>
      <c r="AH13" s="76" t="e">
        <f t="shared" si="0"/>
        <v>#REF!</v>
      </c>
      <c r="AI13" s="76" t="e">
        <f t="shared" si="0"/>
        <v>#REF!</v>
      </c>
      <c r="AJ13" s="76" t="e">
        <f t="shared" si="0"/>
        <v>#REF!</v>
      </c>
      <c r="AK13" s="76" t="e">
        <f t="shared" si="0"/>
        <v>#REF!</v>
      </c>
      <c r="AL13" s="76" t="e">
        <f t="shared" si="0"/>
        <v>#REF!</v>
      </c>
      <c r="AM13" s="76" t="e">
        <f t="shared" ref="AM13:AV13" si="1">+AL7+AM5-AM6-AM7</f>
        <v>#REF!</v>
      </c>
      <c r="AN13" s="76" t="e">
        <f t="shared" si="1"/>
        <v>#REF!</v>
      </c>
      <c r="AO13" s="76" t="e">
        <f t="shared" si="1"/>
        <v>#REF!</v>
      </c>
      <c r="AP13" s="76" t="e">
        <f t="shared" si="1"/>
        <v>#REF!</v>
      </c>
      <c r="AQ13" s="76" t="e">
        <f t="shared" si="1"/>
        <v>#REF!</v>
      </c>
      <c r="AR13" s="76" t="e">
        <f t="shared" si="1"/>
        <v>#REF!</v>
      </c>
      <c r="AS13" s="76" t="e">
        <f t="shared" si="1"/>
        <v>#REF!</v>
      </c>
      <c r="AT13" s="76" t="e">
        <f t="shared" si="1"/>
        <v>#REF!</v>
      </c>
      <c r="AU13" s="76" t="e">
        <f t="shared" si="1"/>
        <v>#REF!</v>
      </c>
      <c r="AV13" s="76" t="e">
        <f t="shared" si="1"/>
        <v>#REF!</v>
      </c>
      <c r="AW13" s="76" t="e">
        <f t="shared" ref="AW13:BG13" si="2">+AV7+AW5-AW6-AW7</f>
        <v>#REF!</v>
      </c>
      <c r="AX13" s="76" t="e">
        <f t="shared" si="2"/>
        <v>#REF!</v>
      </c>
      <c r="AY13" s="76" t="e">
        <f t="shared" si="2"/>
        <v>#REF!</v>
      </c>
      <c r="AZ13" s="76" t="e">
        <f t="shared" si="2"/>
        <v>#REF!</v>
      </c>
      <c r="BA13" s="132" t="e">
        <f t="shared" si="2"/>
        <v>#REF!</v>
      </c>
      <c r="BB13" s="76" t="e">
        <f t="shared" si="2"/>
        <v>#REF!</v>
      </c>
      <c r="BC13" s="132" t="e">
        <f t="shared" si="2"/>
        <v>#REF!</v>
      </c>
      <c r="BD13" s="132" t="e">
        <f t="shared" si="2"/>
        <v>#REF!</v>
      </c>
      <c r="BE13" s="132" t="e">
        <f t="shared" si="2"/>
        <v>#REF!</v>
      </c>
      <c r="BF13" s="76" t="e">
        <f t="shared" si="2"/>
        <v>#REF!</v>
      </c>
      <c r="BG13" s="76" t="e">
        <f t="shared" si="2"/>
        <v>#REF!</v>
      </c>
      <c r="BH13" s="76" t="e">
        <f t="shared" ref="BH13:BM13" si="3">+BG7+BH5-BH6-BH7</f>
        <v>#REF!</v>
      </c>
      <c r="BI13" s="76" t="e">
        <f t="shared" si="3"/>
        <v>#REF!</v>
      </c>
      <c r="BJ13" s="76" t="e">
        <f>+BI7+BJ5-BJ6-BJ7</f>
        <v>#REF!</v>
      </c>
      <c r="BK13" s="76" t="e">
        <f t="shared" si="3"/>
        <v>#REF!</v>
      </c>
      <c r="BL13" s="76" t="e">
        <f t="shared" si="3"/>
        <v>#REF!</v>
      </c>
      <c r="BM13" s="76" t="e">
        <f t="shared" si="3"/>
        <v>#REF!</v>
      </c>
    </row>
    <row r="14" spans="1:65" x14ac:dyDescent="0.25">
      <c r="L14" s="208"/>
      <c r="M14" s="76">
        <f>+M6-[1]Publicação!D12</f>
        <v>0</v>
      </c>
      <c r="N14" s="76" t="e">
        <f t="shared" ref="N14:V14" si="4">+N7-N5-M7+N6</f>
        <v>#REF!</v>
      </c>
      <c r="O14" s="76" t="e">
        <f t="shared" si="4"/>
        <v>#REF!</v>
      </c>
      <c r="P14" s="76" t="e">
        <f t="shared" si="4"/>
        <v>#REF!</v>
      </c>
      <c r="Q14" s="76" t="e">
        <f t="shared" si="4"/>
        <v>#REF!</v>
      </c>
      <c r="R14" s="76" t="e">
        <f t="shared" si="4"/>
        <v>#REF!</v>
      </c>
      <c r="S14" s="76" t="e">
        <f t="shared" si="4"/>
        <v>#REF!</v>
      </c>
      <c r="T14" s="76" t="e">
        <f t="shared" si="4"/>
        <v>#REF!</v>
      </c>
      <c r="U14" s="76" t="e">
        <f t="shared" si="4"/>
        <v>#REF!</v>
      </c>
      <c r="V14" s="76" t="e">
        <f t="shared" si="4"/>
        <v>#REF!</v>
      </c>
      <c r="W14" s="76" t="e">
        <f t="shared" ref="W14:AO14" si="5">+W7-W5+W6-V7</f>
        <v>#REF!</v>
      </c>
      <c r="X14" s="76" t="e">
        <f t="shared" si="5"/>
        <v>#REF!</v>
      </c>
      <c r="Y14" s="76" t="e">
        <f t="shared" si="5"/>
        <v>#REF!</v>
      </c>
      <c r="Z14" s="76" t="e">
        <f t="shared" si="5"/>
        <v>#REF!</v>
      </c>
      <c r="AA14" s="76" t="e">
        <f t="shared" si="5"/>
        <v>#REF!</v>
      </c>
      <c r="AB14" s="76" t="e">
        <f t="shared" si="5"/>
        <v>#REF!</v>
      </c>
      <c r="AC14" s="76" t="e">
        <f t="shared" si="5"/>
        <v>#REF!</v>
      </c>
      <c r="AD14" s="76" t="e">
        <f t="shared" si="5"/>
        <v>#REF!</v>
      </c>
      <c r="AE14" s="76" t="e">
        <f t="shared" si="5"/>
        <v>#REF!</v>
      </c>
      <c r="AF14" s="76" t="e">
        <f t="shared" si="5"/>
        <v>#REF!</v>
      </c>
      <c r="AG14" s="76" t="e">
        <f t="shared" si="5"/>
        <v>#REF!</v>
      </c>
      <c r="AH14" s="76" t="e">
        <f t="shared" si="5"/>
        <v>#REF!</v>
      </c>
      <c r="AI14" s="76" t="e">
        <f t="shared" si="5"/>
        <v>#REF!</v>
      </c>
      <c r="AJ14" s="76" t="e">
        <f t="shared" si="5"/>
        <v>#REF!</v>
      </c>
      <c r="AK14" s="76" t="e">
        <f t="shared" si="5"/>
        <v>#REF!</v>
      </c>
      <c r="AL14" s="76" t="e">
        <f t="shared" si="5"/>
        <v>#REF!</v>
      </c>
      <c r="AM14" s="76" t="e">
        <f t="shared" si="5"/>
        <v>#REF!</v>
      </c>
      <c r="AN14" s="76" t="e">
        <f t="shared" si="5"/>
        <v>#REF!</v>
      </c>
      <c r="AO14" s="76" t="e">
        <f t="shared" si="5"/>
        <v>#REF!</v>
      </c>
      <c r="AP14" s="76" t="e">
        <f t="shared" ref="AP14:AU14" si="6">+AP7-AP5+AP6-AO7</f>
        <v>#REF!</v>
      </c>
      <c r="AQ14" s="76" t="e">
        <f t="shared" si="6"/>
        <v>#REF!</v>
      </c>
      <c r="AR14" s="76" t="e">
        <f t="shared" si="6"/>
        <v>#REF!</v>
      </c>
      <c r="AS14" s="76" t="e">
        <f t="shared" si="6"/>
        <v>#REF!</v>
      </c>
      <c r="AT14" s="76" t="e">
        <f t="shared" si="6"/>
        <v>#REF!</v>
      </c>
      <c r="AU14" s="76" t="e">
        <f t="shared" si="6"/>
        <v>#REF!</v>
      </c>
      <c r="AV14" s="76" t="e">
        <f t="shared" ref="AV14:BA14" si="7">+AV7-AV5+AV6-AU7</f>
        <v>#REF!</v>
      </c>
      <c r="AW14" s="76" t="e">
        <f t="shared" si="7"/>
        <v>#REF!</v>
      </c>
      <c r="AX14" s="76" t="e">
        <f t="shared" si="7"/>
        <v>#REF!</v>
      </c>
      <c r="AY14" s="76" t="e">
        <f t="shared" si="7"/>
        <v>#REF!</v>
      </c>
      <c r="AZ14" s="76" t="e">
        <f t="shared" si="7"/>
        <v>#REF!</v>
      </c>
      <c r="BA14" s="132" t="e">
        <f t="shared" si="7"/>
        <v>#REF!</v>
      </c>
      <c r="BB14" s="76" t="e">
        <f t="shared" ref="BB14:BG14" si="8">+BB7-BB5+BB6-BA7</f>
        <v>#REF!</v>
      </c>
      <c r="BC14" s="132" t="e">
        <f t="shared" si="8"/>
        <v>#REF!</v>
      </c>
      <c r="BD14" s="132" t="e">
        <f t="shared" si="8"/>
        <v>#REF!</v>
      </c>
      <c r="BE14" s="132" t="e">
        <f t="shared" si="8"/>
        <v>#REF!</v>
      </c>
      <c r="BF14" s="76" t="e">
        <f t="shared" si="8"/>
        <v>#REF!</v>
      </c>
      <c r="BG14" s="76" t="e">
        <f t="shared" si="8"/>
        <v>#REF!</v>
      </c>
      <c r="BH14" s="76" t="e">
        <f t="shared" ref="BH14:BM14" si="9">+BH7-BH5+BH6-BG7</f>
        <v>#REF!</v>
      </c>
      <c r="BI14" s="76" t="e">
        <f t="shared" si="9"/>
        <v>#REF!</v>
      </c>
      <c r="BJ14" s="76" t="e">
        <f>+BJ7-BJ5+BJ6-BI7</f>
        <v>#REF!</v>
      </c>
      <c r="BK14" s="76" t="e">
        <f t="shared" si="9"/>
        <v>#REF!</v>
      </c>
      <c r="BL14" s="76" t="e">
        <f t="shared" si="9"/>
        <v>#REF!</v>
      </c>
      <c r="BM14" s="76" t="e">
        <f t="shared" si="9"/>
        <v>#REF!</v>
      </c>
    </row>
    <row r="15" spans="1:65" x14ac:dyDescent="0.25">
      <c r="M15" s="76" t="e">
        <f>+M7-'[4]BC-1SR'!$CF$71-'[4]BC-1SR'!$CF$74</f>
        <v>#REF!</v>
      </c>
      <c r="N15" s="76" t="e">
        <f>+N7-'[4]BC-1SR'!$CG$71-'[4]BC-1SR'!$CG$74</f>
        <v>#REF!</v>
      </c>
      <c r="O15" s="76" t="e">
        <f>+O7-'[4]BC-1SR'!$CH$71-'[4]BC-1SR'!$CH$74</f>
        <v>#REF!</v>
      </c>
      <c r="P15" s="76" t="e">
        <f>+P7-'[4]BC-1SR'!$CI$71-'[4]BC-1SR'!$CI$74</f>
        <v>#REF!</v>
      </c>
      <c r="Q15" s="76" t="e">
        <f>+Q7-'[4]BC-1SR'!$CJ$71-'[4]BC-1SR'!$CJ$74</f>
        <v>#REF!</v>
      </c>
      <c r="R15" s="76" t="e">
        <f>+R7-'[4]BC-1SR'!$CK$71-'[4]BC-1SR'!$CK$74</f>
        <v>#REF!</v>
      </c>
      <c r="S15" s="76" t="e">
        <f>+S7-'[4]BC-1SR'!$CL$71-'[4]BC-1SR'!$CL$74</f>
        <v>#REF!</v>
      </c>
      <c r="T15" s="76" t="e">
        <f>+T7-'[4]BC-1SR'!$CM$71-'[4]BC-1SR'!$CM$74</f>
        <v>#REF!</v>
      </c>
      <c r="U15" s="76" t="e">
        <f>+U7-'[4]BC-1SR'!$CN$71-'[4]BC-1SR'!$CN$74</f>
        <v>#REF!</v>
      </c>
      <c r="V15" s="76" t="e">
        <f>+V7-'[4]BC-1SR'!$CO$71-'[4]BC-1SR'!$CO$74</f>
        <v>#REF!</v>
      </c>
      <c r="W15" s="76" t="e">
        <f>+W7-'[4]BC-1SR'!$CP$71-'[4]BC-1SR'!$CP$74</f>
        <v>#REF!</v>
      </c>
      <c r="X15" s="76" t="e">
        <f>+X7-'[4]BC-1SR'!$CQ$71-'[4]BC-1SR'!$CQ$74</f>
        <v>#REF!</v>
      </c>
      <c r="Y15" s="76" t="e">
        <f>+Y7-'[4]BC-1SR'!$CR$71-'[4]BC-1SR'!$CR$74</f>
        <v>#REF!</v>
      </c>
      <c r="Z15" s="76" t="e">
        <f>+Z7-'[4]BC-1SR'!$CS$71-'[4]BC-1SR'!$CS$74</f>
        <v>#REF!</v>
      </c>
      <c r="AA15" s="76" t="e">
        <f>+AA7-'[4]BC-1SR'!$CT$71-'[4]BC-1SR'!$CT$74</f>
        <v>#REF!</v>
      </c>
      <c r="AB15" s="76" t="e">
        <f>+AB7-'[4]BC-1SR'!$CU$71-'[4]BC-1SR'!$CU$74</f>
        <v>#REF!</v>
      </c>
      <c r="AC15" s="76" t="e">
        <f>+AC7-'[4]BC-1SR'!$CV$71-'[4]BC-1SR'!$CV$74</f>
        <v>#REF!</v>
      </c>
      <c r="AD15" s="76" t="e">
        <f>+AD7-'[4]BC-1SR'!$CW$71-'[4]BC-1SR'!$CW$74</f>
        <v>#REF!</v>
      </c>
      <c r="AE15" s="76" t="e">
        <f>+AE7-'[4]BC-1SR'!$CX$71-'[4]BC-1SR'!$CX$74</f>
        <v>#REF!</v>
      </c>
      <c r="AF15" s="76" t="e">
        <f>+AF7-'[4]BC-1SR'!$CZ$71-'[4]BC-1SR'!$CZ$74</f>
        <v>#REF!</v>
      </c>
      <c r="AG15" s="76" t="e">
        <f>+AG7-'[4]BC-1SR'!$CZ$71-'[4]BC-1SR'!$CZ$74</f>
        <v>#REF!</v>
      </c>
      <c r="AH15" s="76" t="e">
        <f>+AH7-'[4]BC-1SR'!$DA$73-'[4]BC-1SR'!$DA$74</f>
        <v>#REF!</v>
      </c>
      <c r="AI15" s="76" t="e">
        <f>+AI7-'[4]BC-1SR'!$DB$71-'[4]BC-1SR'!$DC$74</f>
        <v>#REF!</v>
      </c>
      <c r="AJ15" s="76" t="e">
        <f>+AJ7-'[4]BC-1SR'!$DC$71-'[4]BC-1SR'!$DC$74</f>
        <v>#REF!</v>
      </c>
      <c r="AK15" s="76" t="e">
        <f>+AK7-'[4]BC-1SR'!$DY$73-'[4]BC-1SR'!$DY$74</f>
        <v>#REF!</v>
      </c>
      <c r="AL15" s="76">
        <f>+'[2]BC-1SR Map'!DI104+'[2]BC-1SR Map'!DI113-AL7</f>
        <v>0</v>
      </c>
      <c r="AM15" s="76">
        <f>+'[2]BC-1SR Map'!DJ104+'[2]BC-1SR Map'!DJ113-AM7</f>
        <v>0</v>
      </c>
      <c r="AN15" s="76">
        <f>+'[2]BC-1SR Map'!DK104+'[2]BC-1SR Map'!DK113-AN7</f>
        <v>0</v>
      </c>
      <c r="AO15" s="76">
        <f>+'[2]BC-1SR Map'!DL104+'[2]BC-1SR Map'!DL113-AO7</f>
        <v>0</v>
      </c>
      <c r="AP15" s="76">
        <f>+'[2]BC-1SR Map'!DM104+'[2]BC-1SR Map'!DM113-AP7</f>
        <v>0</v>
      </c>
      <c r="AQ15" s="76">
        <f>'[3]BC-1SR Map'!$DO$106+'[3]BC-1SR Map'!$DO$113-AQ7</f>
        <v>0</v>
      </c>
      <c r="AR15" s="76">
        <f>'[3]BC-1SR Map'!$DO$106+'[3]BC-1SR Map'!$DO$113-AR7</f>
        <v>0</v>
      </c>
      <c r="AS15" s="76">
        <f>'[3]BC-1SR Map'!$DO$106+'[3]BC-1SR Map'!$DO$113-AS7</f>
        <v>0</v>
      </c>
      <c r="AT15" s="76">
        <f>'[3]BC-1SR Map'!$DO$106+'[3]BC-1SR Map'!$DO$113-AT7</f>
        <v>0</v>
      </c>
      <c r="AU15" s="76">
        <f>'[3]BC-1SR Map'!$DO$106+'[3]BC-1SR Map'!$DO$113-AU7</f>
        <v>0</v>
      </c>
      <c r="AV15" s="76">
        <f>'[3]BC-1SR Map'!$DS$104+'[3]BC-1SR Map'!$DS$113-AV7</f>
        <v>0</v>
      </c>
      <c r="AW15" s="76">
        <f>+'[3]BC-1SR Map'!$DT$106+'[3]BC-1SR Map'!$DT$113-AW7</f>
        <v>0</v>
      </c>
      <c r="AX15" s="76">
        <f>'[3]BC-1SR Map'!$DU$106+'[3]BC-1SR Map'!$DU$113-AX7</f>
        <v>0</v>
      </c>
      <c r="AY15" s="76">
        <f>+'[3]BC-1SR Map'!$DV$104+'[3]BC-1SR Map'!$DV$116-AY7</f>
        <v>0</v>
      </c>
      <c r="AZ15" s="76">
        <f>+'[3]BC-1SR Map'!$DW$104+'[3]BC-1SR Map'!$DW$113-AZ7</f>
        <v>0</v>
      </c>
      <c r="BA15" s="132">
        <f>'[3]BC-1SR Map'!$DX$106+'[3]BC-1SR Map'!$DX$113-BA7</f>
        <v>0</v>
      </c>
      <c r="BB15" s="76">
        <f>'[3]BC-1SR Map'!$DY$113+'[3]BC-1SR Map'!$DY$106-BB7</f>
        <v>0</v>
      </c>
      <c r="BC15" s="132">
        <f>'[3]BC-1SR Map'!$DY$113+'[3]BC-1SR Map'!$DY$106-BC7</f>
        <v>0</v>
      </c>
      <c r="BD15" s="132">
        <f>+'[3]BC-1SR Map'!$EA$104+'[3]BC-1SR Map'!$EA$116-BD7</f>
        <v>0</v>
      </c>
      <c r="BE15" s="132">
        <f>'[3]BC-1SR Map'!$EB$104+'[3]BC-1SR Map'!$EB$113-BE7</f>
        <v>0</v>
      </c>
      <c r="BF15" s="76">
        <f>+'[3]BC-1SR Map'!$EC$104+'[3]BC-1SR Map'!$EC$113-BF7</f>
        <v>0</v>
      </c>
      <c r="BG15" s="76">
        <f>+'[3]BC-1SR Map'!$EC$104+'[3]BC-1SR Map'!$EC$113-BG7</f>
        <v>0</v>
      </c>
      <c r="BH15" s="76">
        <f>+'[3]BC-1SR Map'!EE104+'[3]BC-1SR Map'!EC113-BH7</f>
        <v>0</v>
      </c>
      <c r="BI15" s="76">
        <f>+'[3]BC-1SR Map'!EF104+'[3]BC-1SR Map'!ED113-BI7</f>
        <v>0</v>
      </c>
      <c r="BJ15" s="76">
        <f>+'[3]BC-1SR Map'!EG104+'[3]BC-1SR Map'!EE113-BJ7</f>
        <v>0</v>
      </c>
      <c r="BK15" s="76" t="e">
        <f>+BK7-#REF!</f>
        <v>#REF!</v>
      </c>
      <c r="BL15" s="76" t="e">
        <f>+BL7-#REF!</f>
        <v>#REF!</v>
      </c>
      <c r="BM15" s="76" t="e">
        <f>+BM7-#REF!</f>
        <v>#REF!</v>
      </c>
    </row>
    <row r="16" spans="1:65" s="112" customFormat="1" x14ac:dyDescent="0.25"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35"/>
      <c r="BB16" s="113"/>
      <c r="BC16" s="135"/>
      <c r="BD16" s="135"/>
      <c r="BE16" s="135"/>
      <c r="BF16" s="113"/>
      <c r="BG16" s="113"/>
      <c r="BH16" s="113"/>
    </row>
    <row r="17" spans="13:60" x14ac:dyDescent="0.25"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132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132"/>
      <c r="BB17" s="76"/>
      <c r="BC17" s="132"/>
      <c r="BD17" s="132"/>
      <c r="BE17" s="132"/>
      <c r="BF17" s="76"/>
      <c r="BG17" s="76"/>
      <c r="BH17" s="76"/>
    </row>
    <row r="18" spans="13:60" x14ac:dyDescent="0.25">
      <c r="M18" s="73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132"/>
      <c r="BB18" s="76"/>
      <c r="BC18" s="132"/>
      <c r="BD18" s="132"/>
      <c r="BE18" s="132"/>
      <c r="BF18" s="76"/>
      <c r="BG18" s="76"/>
      <c r="BH18" s="76"/>
    </row>
    <row r="19" spans="13:60" x14ac:dyDescent="0.25"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132"/>
      <c r="AM19" s="73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132"/>
      <c r="BB19" s="76"/>
      <c r="BC19" s="76"/>
      <c r="BD19" s="132"/>
      <c r="BE19" s="132"/>
      <c r="BF19" s="76"/>
      <c r="BG19" s="76"/>
      <c r="BH19" s="76"/>
    </row>
    <row r="20" spans="13:60" x14ac:dyDescent="0.25">
      <c r="M20" s="73"/>
      <c r="N20" s="73"/>
      <c r="O20" s="73"/>
      <c r="P20" s="73"/>
      <c r="Q20" s="73"/>
      <c r="R20" s="73"/>
      <c r="S20" s="76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132"/>
      <c r="BB20" s="76"/>
      <c r="BC20" s="76"/>
      <c r="BD20" s="132"/>
      <c r="BE20" s="132"/>
      <c r="BF20" s="76"/>
      <c r="BG20" s="76"/>
      <c r="BH20" s="76"/>
    </row>
    <row r="21" spans="13:60" x14ac:dyDescent="0.25"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132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132"/>
      <c r="BB21" s="76"/>
      <c r="BC21" s="76"/>
      <c r="BD21" s="132"/>
      <c r="BE21" s="132"/>
      <c r="BF21" s="76"/>
      <c r="BG21" s="76"/>
      <c r="BH21" s="76"/>
    </row>
    <row r="22" spans="13:60" x14ac:dyDescent="0.25"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133"/>
      <c r="BB22" s="73"/>
      <c r="BC22" s="73"/>
      <c r="BD22" s="133"/>
      <c r="BE22" s="133"/>
      <c r="BF22" s="73"/>
      <c r="BG22" s="73"/>
      <c r="BH22" s="73"/>
    </row>
    <row r="23" spans="13:60" x14ac:dyDescent="0.25"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13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132"/>
      <c r="BE23" s="132"/>
      <c r="BF23" s="76"/>
      <c r="BG23" s="76"/>
      <c r="BH23" s="76"/>
    </row>
    <row r="24" spans="13:60" x14ac:dyDescent="0.25"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6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133"/>
      <c r="BE24" s="133"/>
      <c r="BF24" s="73"/>
      <c r="BG24" s="73"/>
      <c r="BH24" s="73"/>
    </row>
    <row r="25" spans="13:60" x14ac:dyDescent="0.25"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132"/>
      <c r="BE25" s="132"/>
      <c r="BF25" s="76"/>
      <c r="BG25" s="76"/>
      <c r="BH25" s="76"/>
    </row>
    <row r="26" spans="13:60" x14ac:dyDescent="0.25">
      <c r="BD26" s="129"/>
      <c r="BE26" s="129"/>
    </row>
    <row r="27" spans="13:60" x14ac:dyDescent="0.25">
      <c r="BD27" s="129"/>
      <c r="BE27" s="129"/>
    </row>
    <row r="28" spans="13:60" x14ac:dyDescent="0.25">
      <c r="BD28" s="129"/>
      <c r="BE28" s="129"/>
    </row>
    <row r="29" spans="13:60" x14ac:dyDescent="0.25">
      <c r="BD29" s="129"/>
      <c r="BE29" s="129"/>
    </row>
    <row r="30" spans="13:60" x14ac:dyDescent="0.25">
      <c r="BD30" s="129"/>
      <c r="BE30" s="129"/>
    </row>
    <row r="31" spans="13:60" x14ac:dyDescent="0.25">
      <c r="BD31" s="129"/>
      <c r="BE31" s="129"/>
    </row>
    <row r="32" spans="13:60" x14ac:dyDescent="0.25">
      <c r="BD32" s="129"/>
      <c r="BE32" s="129"/>
    </row>
    <row r="33" spans="56:57" x14ac:dyDescent="0.25">
      <c r="BD33" s="129"/>
      <c r="BE33" s="129"/>
    </row>
    <row r="34" spans="56:57" x14ac:dyDescent="0.25">
      <c r="BD34" s="129"/>
      <c r="BE34" s="129"/>
    </row>
    <row r="35" spans="56:57" x14ac:dyDescent="0.25">
      <c r="BD35" s="129"/>
      <c r="BE35" s="129"/>
    </row>
    <row r="36" spans="56:57" x14ac:dyDescent="0.25">
      <c r="BD36" s="129"/>
      <c r="BE36" s="129"/>
    </row>
    <row r="37" spans="56:57" x14ac:dyDescent="0.25">
      <c r="BD37" s="129"/>
      <c r="BE37" s="129"/>
    </row>
    <row r="38" spans="56:57" x14ac:dyDescent="0.25">
      <c r="BD38" s="129"/>
      <c r="BE38" s="129"/>
    </row>
    <row r="39" spans="56:57" x14ac:dyDescent="0.25">
      <c r="BD39" s="129"/>
      <c r="BE39" s="129"/>
    </row>
    <row r="40" spans="56:57" x14ac:dyDescent="0.25">
      <c r="BD40" s="129"/>
      <c r="BE40" s="129"/>
    </row>
    <row r="41" spans="56:57" x14ac:dyDescent="0.25">
      <c r="BD41" s="129"/>
      <c r="BE41" s="129"/>
    </row>
    <row r="42" spans="56:57" x14ac:dyDescent="0.25">
      <c r="BD42" s="129"/>
      <c r="BE42" s="129"/>
    </row>
    <row r="43" spans="56:57" x14ac:dyDescent="0.25">
      <c r="BD43" s="129"/>
      <c r="BE43" s="129"/>
    </row>
    <row r="44" spans="56:57" x14ac:dyDescent="0.25">
      <c r="BD44" s="129"/>
      <c r="BE44" s="129"/>
    </row>
    <row r="45" spans="56:57" x14ac:dyDescent="0.25">
      <c r="BD45" s="129"/>
      <c r="BE45" s="129"/>
    </row>
    <row r="46" spans="56:57" x14ac:dyDescent="0.25">
      <c r="BD46" s="129"/>
      <c r="BE46" s="129"/>
    </row>
    <row r="47" spans="56:57" x14ac:dyDescent="0.25">
      <c r="BD47" s="129"/>
      <c r="BE47" s="129"/>
    </row>
    <row r="48" spans="56:57" x14ac:dyDescent="0.25">
      <c r="BD48" s="129"/>
      <c r="BE48" s="129"/>
    </row>
    <row r="49" spans="56:57" x14ac:dyDescent="0.25">
      <c r="BD49" s="129"/>
      <c r="BE49" s="129"/>
    </row>
    <row r="50" spans="56:57" x14ac:dyDescent="0.25">
      <c r="BD50" s="129"/>
      <c r="BE50" s="129"/>
    </row>
    <row r="51" spans="56:57" x14ac:dyDescent="0.25">
      <c r="BD51" s="129"/>
      <c r="BE51" s="129"/>
    </row>
    <row r="52" spans="56:57" x14ac:dyDescent="0.25">
      <c r="BD52" s="129"/>
      <c r="BE52" s="129"/>
    </row>
    <row r="53" spans="56:57" x14ac:dyDescent="0.25">
      <c r="BD53" s="129"/>
      <c r="BE53" s="129"/>
    </row>
    <row r="54" spans="56:57" x14ac:dyDescent="0.25">
      <c r="BD54" s="129"/>
      <c r="BE54" s="129"/>
    </row>
    <row r="55" spans="56:57" x14ac:dyDescent="0.25">
      <c r="BD55" s="129"/>
      <c r="BE55" s="129"/>
    </row>
    <row r="56" spans="56:57" x14ac:dyDescent="0.25">
      <c r="BD56" s="129"/>
      <c r="BE56" s="129"/>
    </row>
    <row r="57" spans="56:57" x14ac:dyDescent="0.25">
      <c r="BD57" s="129"/>
      <c r="BE57" s="129"/>
    </row>
    <row r="58" spans="56:57" x14ac:dyDescent="0.25">
      <c r="BD58" s="129"/>
      <c r="BE58" s="129"/>
    </row>
    <row r="59" spans="56:57" x14ac:dyDescent="0.25">
      <c r="BD59" s="129"/>
      <c r="BE59" s="129"/>
    </row>
    <row r="60" spans="56:57" x14ac:dyDescent="0.25">
      <c r="BD60" s="129"/>
      <c r="BE60" s="129"/>
    </row>
    <row r="61" spans="56:57" x14ac:dyDescent="0.25">
      <c r="BD61" s="129"/>
      <c r="BE61" s="129"/>
    </row>
    <row r="62" spans="56:57" x14ac:dyDescent="0.25">
      <c r="BD62" s="129"/>
      <c r="BE62" s="129"/>
    </row>
    <row r="63" spans="56:57" x14ac:dyDescent="0.25">
      <c r="BD63" s="129"/>
      <c r="BE63" s="129"/>
    </row>
    <row r="64" spans="56:57" x14ac:dyDescent="0.25">
      <c r="BD64" s="129"/>
      <c r="BE64" s="129"/>
    </row>
    <row r="65" spans="56:57" x14ac:dyDescent="0.25">
      <c r="BD65" s="129"/>
      <c r="BE65" s="129"/>
    </row>
    <row r="66" spans="56:57" x14ac:dyDescent="0.25">
      <c r="BD66" s="129"/>
      <c r="BE66" s="129"/>
    </row>
    <row r="67" spans="56:57" x14ac:dyDescent="0.25">
      <c r="BD67" s="129"/>
      <c r="BE67" s="129"/>
    </row>
    <row r="68" spans="56:57" x14ac:dyDescent="0.25">
      <c r="BD68" s="129"/>
      <c r="BE68" s="129"/>
    </row>
  </sheetData>
  <mergeCells count="1">
    <mergeCell ref="L13:L14"/>
  </mergeCells>
  <conditionalFormatting sqref="M13:R15">
    <cfRule type="cellIs" dxfId="4" priority="106" operator="notEqual">
      <formula>0</formula>
    </cfRule>
  </conditionalFormatting>
  <conditionalFormatting sqref="M14:AP14">
    <cfRule type="cellIs" dxfId="3" priority="101" operator="notEqual">
      <formula>0</formula>
    </cfRule>
  </conditionalFormatting>
  <conditionalFormatting sqref="T13:BM15">
    <cfRule type="cellIs" dxfId="2" priority="1" operator="notEqual">
      <formula>0</formula>
    </cfRule>
  </conditionalFormatting>
  <conditionalFormatting sqref="AM15:AP15">
    <cfRule type="cellIs" dxfId="1" priority="105" operator="notEqual">
      <formula>0</formula>
    </cfRule>
  </conditionalFormatting>
  <conditionalFormatting sqref="BH14:BM14">
    <cfRule type="cellIs" dxfId="0" priority="8" operator="notEqual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tabColor rgb="FF92D050"/>
    <pageSetUpPr fitToPage="1"/>
  </sheetPr>
  <dimension ref="A1:IX44"/>
  <sheetViews>
    <sheetView showGridLines="0" view="pageBreakPreview" topLeftCell="C16" zoomScale="130" zoomScaleSheetLayoutView="130" workbookViewId="0">
      <selection activeCell="BW18" sqref="BW18"/>
    </sheetView>
  </sheetViews>
  <sheetFormatPr defaultRowHeight="15" x14ac:dyDescent="0.25"/>
  <cols>
    <col min="1" max="1" width="9.140625" style="1" customWidth="1"/>
    <col min="2" max="2" width="3" style="1" customWidth="1"/>
    <col min="3" max="3" width="26.85546875" style="1" customWidth="1"/>
    <col min="4" max="22" width="11.42578125" style="1" hidden="1" customWidth="1"/>
    <col min="23" max="23" width="11.42578125" style="1" customWidth="1"/>
    <col min="24" max="41" width="11.42578125" style="1" hidden="1" customWidth="1"/>
    <col min="42" max="42" width="11.42578125" style="1" customWidth="1"/>
    <col min="43" max="58" width="11.42578125" style="1" hidden="1" customWidth="1"/>
    <col min="59" max="59" width="11.42578125" style="1" customWidth="1"/>
    <col min="60" max="62" width="11.42578125" style="1" hidden="1" customWidth="1"/>
    <col min="63" max="63" width="11.42578125" style="1" customWidth="1"/>
    <col min="64" max="66" width="11.42578125" style="1" hidden="1" customWidth="1"/>
    <col min="67" max="67" width="11.42578125" style="1" customWidth="1"/>
    <col min="68" max="70" width="11.42578125" style="1" hidden="1" customWidth="1"/>
    <col min="71" max="71" width="11.42578125" style="1" customWidth="1"/>
    <col min="72" max="73" width="11.42578125" style="1" hidden="1" customWidth="1"/>
    <col min="74" max="258" width="9.140625" style="1"/>
  </cols>
  <sheetData>
    <row r="1" spans="1:258" x14ac:dyDescent="0.25">
      <c r="BI1" s="4"/>
      <c r="BJ1" s="4"/>
      <c r="BL1" s="4"/>
      <c r="BM1" s="4"/>
      <c r="BN1" s="4"/>
      <c r="BP1" s="4"/>
      <c r="BQ1" s="4"/>
      <c r="BR1" s="4"/>
      <c r="BS1" s="4"/>
      <c r="BT1" s="4"/>
      <c r="BU1" s="4"/>
    </row>
    <row r="2" spans="1:258" ht="15.75" thickBot="1" x14ac:dyDescent="0.3">
      <c r="B2" s="4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4"/>
      <c r="BU2" s="4"/>
    </row>
    <row r="3" spans="1:258" ht="15.75" hidden="1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7"/>
      <c r="BK3" s="4"/>
      <c r="BL3" s="7"/>
      <c r="BM3" s="7"/>
      <c r="BN3" s="7"/>
      <c r="BO3" s="4"/>
      <c r="BP3" s="7"/>
      <c r="BQ3" s="7"/>
      <c r="BR3" s="7"/>
      <c r="BS3" s="7"/>
      <c r="BT3" s="7"/>
      <c r="BU3" s="7"/>
    </row>
    <row r="4" spans="1:258" ht="15" hidden="1" customHeight="1" x14ac:dyDescent="0.25">
      <c r="B4" s="4"/>
      <c r="C4" s="14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258" ht="15" hidden="1" customHeight="1" x14ac:dyDescent="0.25">
      <c r="B5" s="4"/>
      <c r="C5" s="143" t="s">
        <v>396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258" ht="17.25" hidden="1" customHeight="1" thickBot="1" x14ac:dyDescent="0.3">
      <c r="B6" s="4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</row>
    <row r="7" spans="1:258" ht="24.75" customHeight="1" thickTop="1" x14ac:dyDescent="0.25">
      <c r="A7" s="8"/>
      <c r="B7" s="8"/>
      <c r="C7" s="210" t="s">
        <v>418</v>
      </c>
      <c r="D7" s="139">
        <v>41244</v>
      </c>
      <c r="E7" s="139">
        <v>41275</v>
      </c>
      <c r="F7" s="139">
        <v>41306</v>
      </c>
      <c r="G7" s="139">
        <v>41334</v>
      </c>
      <c r="H7" s="139" t="s">
        <v>397</v>
      </c>
      <c r="I7" s="139">
        <v>41365</v>
      </c>
      <c r="J7" s="139">
        <v>41395</v>
      </c>
      <c r="K7" s="139">
        <v>41426</v>
      </c>
      <c r="L7" s="139" t="s">
        <v>398</v>
      </c>
      <c r="M7" s="139" t="s">
        <v>399</v>
      </c>
      <c r="N7" s="139">
        <v>41456</v>
      </c>
      <c r="O7" s="139">
        <v>41487</v>
      </c>
      <c r="P7" s="139">
        <v>41518</v>
      </c>
      <c r="Q7" s="139" t="s">
        <v>400</v>
      </c>
      <c r="R7" s="139">
        <v>41548</v>
      </c>
      <c r="S7" s="139">
        <v>41579</v>
      </c>
      <c r="T7" s="139">
        <v>41609</v>
      </c>
      <c r="U7" s="139" t="s">
        <v>401</v>
      </c>
      <c r="V7" s="139" t="s">
        <v>6</v>
      </c>
      <c r="W7" s="212" t="s">
        <v>409</v>
      </c>
      <c r="X7" s="139">
        <v>41640</v>
      </c>
      <c r="Y7" s="139">
        <v>41671</v>
      </c>
      <c r="Z7" s="139">
        <v>41699</v>
      </c>
      <c r="AA7" s="139" t="s">
        <v>402</v>
      </c>
      <c r="AB7" s="139">
        <v>41730</v>
      </c>
      <c r="AC7" s="139">
        <v>41760</v>
      </c>
      <c r="AD7" s="139">
        <v>41791</v>
      </c>
      <c r="AE7" s="139" t="s">
        <v>403</v>
      </c>
      <c r="AF7" s="139" t="s">
        <v>404</v>
      </c>
      <c r="AG7" s="139">
        <v>41821</v>
      </c>
      <c r="AH7" s="139">
        <v>41852</v>
      </c>
      <c r="AI7" s="139">
        <v>41883</v>
      </c>
      <c r="AJ7" s="139" t="s">
        <v>405</v>
      </c>
      <c r="AK7" s="139">
        <v>41913</v>
      </c>
      <c r="AL7" s="139">
        <v>41944</v>
      </c>
      <c r="AM7" s="139">
        <v>41974</v>
      </c>
      <c r="AN7" s="139" t="s">
        <v>406</v>
      </c>
      <c r="AO7" s="139" t="s">
        <v>407</v>
      </c>
      <c r="AP7" s="212" t="s">
        <v>408</v>
      </c>
      <c r="AQ7" s="139">
        <v>42005</v>
      </c>
      <c r="AR7" s="139">
        <v>42036</v>
      </c>
      <c r="AS7" s="139">
        <v>42064</v>
      </c>
      <c r="AT7" s="214" t="s">
        <v>410</v>
      </c>
      <c r="AU7" s="139">
        <v>42095</v>
      </c>
      <c r="AV7" s="139">
        <v>42125</v>
      </c>
      <c r="AW7" s="139">
        <f>+'Emprestimo ao Sector Financeir0'!AQ3</f>
        <v>42185</v>
      </c>
      <c r="AX7" s="214" t="s">
        <v>411</v>
      </c>
      <c r="AY7" s="139">
        <f>+'Emprestimo ao Sector Financeir0'!AR3</f>
        <v>42216</v>
      </c>
      <c r="AZ7" s="139">
        <f>+'Emprestimo ao Sector Financeir0'!AS3</f>
        <v>42247</v>
      </c>
      <c r="BA7" s="139">
        <f>+'Emprestimo ao Sector Financeir0'!AT3</f>
        <v>42277</v>
      </c>
      <c r="BB7" s="214" t="s">
        <v>412</v>
      </c>
      <c r="BC7" s="139">
        <f>+'Emprestimo ao Sector Financeir0'!AU3</f>
        <v>42307</v>
      </c>
      <c r="BD7" s="139">
        <f>+'Emprestimo ao Sector Financeir0'!AV3</f>
        <v>42338</v>
      </c>
      <c r="BE7" s="139">
        <f>+'Emprestimo ao Sector Financeir0'!AW3</f>
        <v>42369</v>
      </c>
      <c r="BF7" s="214" t="s">
        <v>413</v>
      </c>
      <c r="BG7" s="212" t="s">
        <v>414</v>
      </c>
      <c r="BH7" s="139">
        <f>+'Emprestimo ao Sector Financeir0'!AX3</f>
        <v>42400</v>
      </c>
      <c r="BI7" s="139">
        <f>+'Emprestimo ao Sector Financeir0'!AY3</f>
        <v>42429</v>
      </c>
      <c r="BJ7" s="139">
        <f>+'Emprestimo ao Sector Financeir0'!AZ3</f>
        <v>42460</v>
      </c>
      <c r="BK7" s="209">
        <v>2016</v>
      </c>
      <c r="BL7" s="209"/>
      <c r="BM7" s="209"/>
      <c r="BN7" s="209"/>
      <c r="BO7" s="209"/>
      <c r="BP7" s="209"/>
      <c r="BQ7" s="209"/>
      <c r="BR7" s="209"/>
      <c r="BS7" s="209"/>
      <c r="BT7" s="145"/>
      <c r="BU7" s="145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</row>
    <row r="8" spans="1:258" ht="24.75" customHeight="1" x14ac:dyDescent="0.25">
      <c r="A8" s="8"/>
      <c r="B8" s="8"/>
      <c r="C8" s="211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213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213"/>
      <c r="AQ8" s="90"/>
      <c r="AR8" s="90"/>
      <c r="AS8" s="90"/>
      <c r="AT8" s="214"/>
      <c r="AU8" s="90"/>
      <c r="AV8" s="90"/>
      <c r="AW8" s="90"/>
      <c r="AX8" s="214"/>
      <c r="AY8" s="90"/>
      <c r="AZ8" s="90"/>
      <c r="BA8" s="90"/>
      <c r="BB8" s="214"/>
      <c r="BC8" s="90"/>
      <c r="BD8" s="90"/>
      <c r="BE8" s="90"/>
      <c r="BF8" s="214"/>
      <c r="BG8" s="213"/>
      <c r="BH8" s="90"/>
      <c r="BI8" s="90"/>
      <c r="BJ8" s="90"/>
      <c r="BK8" s="144" t="s">
        <v>415</v>
      </c>
      <c r="BL8" s="144">
        <f>+'Emprestimo ao Sector Financeir0'!BA3</f>
        <v>42490</v>
      </c>
      <c r="BM8" s="144">
        <f>+'Emprestimo ao Sector Financeir0'!BB3</f>
        <v>42520</v>
      </c>
      <c r="BN8" s="144">
        <f>+'Emprestimo ao Sector Financeir0'!BC3</f>
        <v>42551</v>
      </c>
      <c r="BO8" s="144" t="s">
        <v>416</v>
      </c>
      <c r="BP8" s="144">
        <f>+'Emprestimo ao Sector Financeir0'!BD3</f>
        <v>42581</v>
      </c>
      <c r="BQ8" s="144">
        <f>+'Emprestimo ao Sector Financeir0'!BE3</f>
        <v>42612</v>
      </c>
      <c r="BR8" s="144">
        <f>+'Emprestimo ao Sector Financeir0'!BF3</f>
        <v>42643</v>
      </c>
      <c r="BS8" s="144" t="s">
        <v>417</v>
      </c>
      <c r="BT8" s="144">
        <f>+'Emprestimo ao Sector Financeir0'!BG3</f>
        <v>42673</v>
      </c>
      <c r="BU8" s="144">
        <f>+'Emprestimo ao Sector Financeir0'!BH3</f>
        <v>42704</v>
      </c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</row>
    <row r="9" spans="1:258" ht="28.5" customHeight="1" x14ac:dyDescent="0.25">
      <c r="A9" s="9"/>
      <c r="B9" s="9"/>
      <c r="C9" s="149" t="s">
        <v>419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127"/>
      <c r="AS9" s="127"/>
      <c r="AT9" s="84"/>
      <c r="AU9" s="127"/>
      <c r="AV9" s="127"/>
      <c r="AW9" s="127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141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</row>
    <row r="10" spans="1:258" ht="27" customHeight="1" x14ac:dyDescent="0.25">
      <c r="A10" s="9"/>
      <c r="B10" s="9"/>
      <c r="C10" s="146" t="s">
        <v>420</v>
      </c>
      <c r="D10" s="85">
        <f>+'Emprestimo ao Sector Financeir0'!M5</f>
        <v>0</v>
      </c>
      <c r="E10" s="85">
        <f>+'Emprestimo ao Sector Financeir0'!N5</f>
        <v>0</v>
      </c>
      <c r="F10" s="85">
        <f>+'Emprestimo ao Sector Financeir0'!O5</f>
        <v>0</v>
      </c>
      <c r="G10" s="85">
        <f>+'Emprestimo ao Sector Financeir0'!P5</f>
        <v>2874.7040699999998</v>
      </c>
      <c r="H10" s="85">
        <f>SUM(E10:G10)</f>
        <v>2874.7040699999998</v>
      </c>
      <c r="I10" s="85">
        <f>+'Emprestimo ao Sector Financeir0'!Q5</f>
        <v>20513.936065169997</v>
      </c>
      <c r="J10" s="85">
        <f>+'Emprestimo ao Sector Financeir0'!R5</f>
        <v>5584.7494434999999</v>
      </c>
      <c r="K10" s="85">
        <f>+'Emprestimo ao Sector Financeir0'!S5</f>
        <v>6854.3927775599996</v>
      </c>
      <c r="L10" s="85">
        <f>SUM(I10:K10)</f>
        <v>32953.078286229997</v>
      </c>
      <c r="M10" s="85">
        <f>+SUM(H10,L10)</f>
        <v>35827.782356229996</v>
      </c>
      <c r="N10" s="85">
        <f>+'Emprestimo ao Sector Financeir0'!T5</f>
        <v>2337.14041731</v>
      </c>
      <c r="O10" s="85">
        <f>+'Emprestimo ao Sector Financeir0'!U5</f>
        <v>2949.6073437499999</v>
      </c>
      <c r="P10" s="85">
        <f>+'Emprestimo ao Sector Financeir0'!V5</f>
        <v>13274.757752709998</v>
      </c>
      <c r="Q10" s="85">
        <f>SUM(N10:P10)</f>
        <v>18561.505513769996</v>
      </c>
      <c r="R10" s="85">
        <f>+'Emprestimo ao Sector Financeir0'!W5</f>
        <v>3000</v>
      </c>
      <c r="S10" s="85">
        <f>+'Emprestimo ao Sector Financeir0'!X5</f>
        <v>196</v>
      </c>
      <c r="T10" s="85">
        <f>+'Emprestimo ao Sector Financeir0'!Y5</f>
        <v>6804</v>
      </c>
      <c r="U10" s="85">
        <f>SUM(R10:T10)</f>
        <v>10000</v>
      </c>
      <c r="V10" s="85">
        <f>+SUM(Q10,U10)</f>
        <v>28561.505513769996</v>
      </c>
      <c r="W10" s="147">
        <f>+SUM(M10,V10)</f>
        <v>64389.287869999993</v>
      </c>
      <c r="X10" s="147" t="e">
        <f>+'Emprestimo ao Sector Financeir0'!Z5</f>
        <v>#REF!</v>
      </c>
      <c r="Y10" s="147" t="e">
        <f>+'Emprestimo ao Sector Financeir0'!AA5</f>
        <v>#REF!</v>
      </c>
      <c r="Z10" s="147" t="e">
        <f>+'Emprestimo ao Sector Financeir0'!AB5</f>
        <v>#REF!</v>
      </c>
      <c r="AA10" s="147" t="e">
        <f>SUM(X10:Z10)</f>
        <v>#REF!</v>
      </c>
      <c r="AB10" s="147" t="e">
        <f>+'Emprestimo ao Sector Financeir0'!AC5</f>
        <v>#REF!</v>
      </c>
      <c r="AC10" s="147" t="e">
        <f>+'Emprestimo ao Sector Financeir0'!AD5</f>
        <v>#REF!</v>
      </c>
      <c r="AD10" s="147" t="e">
        <f>+'Emprestimo ao Sector Financeir0'!AE5</f>
        <v>#REF!</v>
      </c>
      <c r="AE10" s="147" t="e">
        <f>SUM(AB10:AD10)</f>
        <v>#REF!</v>
      </c>
      <c r="AF10" s="147" t="e">
        <f>+SUM(AA10,AE10)</f>
        <v>#REF!</v>
      </c>
      <c r="AG10" s="147" t="e">
        <f>+'Emprestimo ao Sector Financeir0'!AF5</f>
        <v>#REF!</v>
      </c>
      <c r="AH10" s="147" t="e">
        <f>+'Emprestimo ao Sector Financeir0'!AG5</f>
        <v>#REF!</v>
      </c>
      <c r="AI10" s="147" t="e">
        <f>+'Emprestimo ao Sector Financeir0'!AH5</f>
        <v>#REF!</v>
      </c>
      <c r="AJ10" s="147" t="e">
        <f>SUM(AG10:AI10)</f>
        <v>#REF!</v>
      </c>
      <c r="AK10" s="147" t="e">
        <f>+'Emprestimo ao Sector Financeir0'!AI5</f>
        <v>#REF!</v>
      </c>
      <c r="AL10" s="147" t="e">
        <f>+'Emprestimo ao Sector Financeir0'!AJ5</f>
        <v>#REF!</v>
      </c>
      <c r="AM10" s="147" t="e">
        <f>+'Emprestimo ao Sector Financeir0'!AK5</f>
        <v>#REF!</v>
      </c>
      <c r="AN10" s="147" t="e">
        <f>SUM(AK10:AM10)</f>
        <v>#REF!</v>
      </c>
      <c r="AO10" s="147" t="e">
        <f>+SUM(AJ10,AN10)</f>
        <v>#REF!</v>
      </c>
      <c r="AP10" s="147" t="e">
        <f>+SUM(AF10,AO10)</f>
        <v>#REF!</v>
      </c>
      <c r="AQ10" s="147" t="e">
        <f>+'Emprestimo ao Sector Financeir0'!AL5</f>
        <v>#REF!</v>
      </c>
      <c r="AR10" s="148" t="e">
        <f>+'Emprestimo ao Sector Financeir0'!AM5</f>
        <v>#REF!</v>
      </c>
      <c r="AS10" s="148" t="e">
        <f>+'Emprestimo ao Sector Financeir0'!AN5</f>
        <v>#REF!</v>
      </c>
      <c r="AT10" s="147" t="e">
        <f>SUM(AQ10:AS10)</f>
        <v>#REF!</v>
      </c>
      <c r="AU10" s="148" t="e">
        <f>+'Emprestimo ao Sector Financeir0'!AO5</f>
        <v>#REF!</v>
      </c>
      <c r="AV10" s="148" t="e">
        <f>+'Emprestimo ao Sector Financeir0'!AP5</f>
        <v>#REF!</v>
      </c>
      <c r="AW10" s="148" t="e">
        <f>+'Emprestimo ao Sector Financeir0'!AQ5</f>
        <v>#REF!</v>
      </c>
      <c r="AX10" s="147" t="e">
        <f>SUM(AU10:AW10)</f>
        <v>#REF!</v>
      </c>
      <c r="AY10" s="147" t="e">
        <f>+'Emprestimo ao Sector Financeir0'!AR5</f>
        <v>#REF!</v>
      </c>
      <c r="AZ10" s="147" t="e">
        <f>+'Emprestimo ao Sector Financeir0'!AS5</f>
        <v>#REF!</v>
      </c>
      <c r="BA10" s="147" t="e">
        <f>+'Emprestimo ao Sector Financeir0'!AT5</f>
        <v>#REF!</v>
      </c>
      <c r="BB10" s="147" t="e">
        <f>+BA10+AZ10+AY10</f>
        <v>#REF!</v>
      </c>
      <c r="BC10" s="147" t="e">
        <f>+'Emprestimo ao Sector Financeir0'!AU5</f>
        <v>#REF!</v>
      </c>
      <c r="BD10" s="147" t="e">
        <f>+'Emprestimo ao Sector Financeir0'!AV5</f>
        <v>#REF!</v>
      </c>
      <c r="BE10" s="147" t="e">
        <f>+'Emprestimo ao Sector Financeir0'!AW5</f>
        <v>#REF!</v>
      </c>
      <c r="BF10" s="147" t="e">
        <f>+BE10+BD10+BC10</f>
        <v>#REF!</v>
      </c>
      <c r="BG10" s="147" t="e">
        <f>+BF10+BB10+AX10+AT10</f>
        <v>#REF!</v>
      </c>
      <c r="BH10" s="147" t="e">
        <f>+'Emprestimo ao Sector Financeir0'!AX5</f>
        <v>#REF!</v>
      </c>
      <c r="BI10" s="147" t="e">
        <f>+'Emprestimo ao Sector Financeir0'!AY5</f>
        <v>#REF!</v>
      </c>
      <c r="BJ10" s="147" t="e">
        <f>+'Emprestimo ao Sector Financeir0'!AZ5</f>
        <v>#REF!</v>
      </c>
      <c r="BK10" s="147" t="e">
        <f>SUM(BH10:BJ10)</f>
        <v>#REF!</v>
      </c>
      <c r="BL10" s="147" t="e">
        <f>+'Emprestimo ao Sector Financeir0'!BA5</f>
        <v>#REF!</v>
      </c>
      <c r="BM10" s="147" t="e">
        <f>+'Emprestimo ao Sector Financeir0'!BB5</f>
        <v>#REF!</v>
      </c>
      <c r="BN10" s="147" t="e">
        <f>+'Emprestimo ao Sector Financeir0'!BC5</f>
        <v>#REF!</v>
      </c>
      <c r="BO10" s="147" t="e">
        <f>SUM(BL10:BN10)</f>
        <v>#REF!</v>
      </c>
      <c r="BP10" s="147" t="e">
        <f>+'Emprestimo ao Sector Financeir0'!BD5</f>
        <v>#REF!</v>
      </c>
      <c r="BQ10" s="147" t="e">
        <f>+'Emprestimo ao Sector Financeir0'!BE5</f>
        <v>#REF!</v>
      </c>
      <c r="BR10" s="147" t="e">
        <f>+'Emprestimo ao Sector Financeir0'!BF5</f>
        <v>#REF!</v>
      </c>
      <c r="BS10" s="147" t="e">
        <f>SUM(BP10:BR10)</f>
        <v>#REF!</v>
      </c>
      <c r="BT10" s="147" t="e">
        <f>+'Emprestimo ao Sector Financeir0'!BG5</f>
        <v>#REF!</v>
      </c>
      <c r="BU10" s="147" t="e">
        <f>+'Emprestimo ao Sector Financeir0'!BH5</f>
        <v>#REF!</v>
      </c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</row>
    <row r="11" spans="1:258" ht="27" customHeight="1" x14ac:dyDescent="0.25">
      <c r="A11" s="9"/>
      <c r="B11" s="9"/>
      <c r="C11" s="146" t="s">
        <v>421</v>
      </c>
      <c r="D11" s="85">
        <f>+'Emprestimo ao Sector Financeir0'!M6</f>
        <v>18.416666670000001</v>
      </c>
      <c r="E11" s="85">
        <f>+'Emprestimo ao Sector Financeir0'!N6</f>
        <v>0</v>
      </c>
      <c r="F11" s="85">
        <f>+'Emprestimo ao Sector Financeir0'!O6</f>
        <v>0</v>
      </c>
      <c r="G11" s="85">
        <f>+'Emprestimo ao Sector Financeir0'!P6</f>
        <v>0</v>
      </c>
      <c r="H11" s="85">
        <f>SUM(E11:G11)</f>
        <v>0</v>
      </c>
      <c r="I11" s="85">
        <f>+'Emprestimo ao Sector Financeir0'!Q6</f>
        <v>12000</v>
      </c>
      <c r="J11" s="85">
        <f>+'Emprestimo ao Sector Financeir0'!R6</f>
        <v>0</v>
      </c>
      <c r="K11" s="85">
        <f>+'Emprestimo ao Sector Financeir0'!S6</f>
        <v>3.59E-4</v>
      </c>
      <c r="L11" s="85">
        <f>SUM(I11:K11)</f>
        <v>12000.000359</v>
      </c>
      <c r="M11" s="85">
        <f>+SUM(H11,L11)</f>
        <v>12000.000359</v>
      </c>
      <c r="N11" s="85">
        <f>+'Emprestimo ao Sector Financeir0'!T6</f>
        <v>0</v>
      </c>
      <c r="O11" s="85">
        <f>+'Emprestimo ao Sector Financeir0'!U6</f>
        <v>0</v>
      </c>
      <c r="P11" s="85">
        <f>+'Emprestimo ao Sector Financeir0'!V6</f>
        <v>5000</v>
      </c>
      <c r="Q11" s="85">
        <f>SUM(N11:P11)</f>
        <v>5000</v>
      </c>
      <c r="R11" s="85">
        <f>+'Emprestimo ao Sector Financeir0'!W6</f>
        <v>5000</v>
      </c>
      <c r="S11" s="85">
        <f>+'Emprestimo ao Sector Financeir0'!X6</f>
        <v>0</v>
      </c>
      <c r="T11" s="85">
        <f>+'Emprestimo ao Sector Financeir0'!Y6</f>
        <v>5000</v>
      </c>
      <c r="U11" s="85">
        <f>SUM(R11:T11)</f>
        <v>10000</v>
      </c>
      <c r="V11" s="85">
        <f>+SUM(Q11,U11)</f>
        <v>15000</v>
      </c>
      <c r="W11" s="147">
        <f>+SUM(M11,V11)</f>
        <v>27000.000358999998</v>
      </c>
      <c r="X11" s="147" t="e">
        <f>+'Emprestimo ao Sector Financeir0'!Z6</f>
        <v>#REF!</v>
      </c>
      <c r="Y11" s="147" t="e">
        <f>+'Emprestimo ao Sector Financeir0'!AA6</f>
        <v>#REF!</v>
      </c>
      <c r="Z11" s="147" t="e">
        <f>+'Emprestimo ao Sector Financeir0'!AB6</f>
        <v>#REF!</v>
      </c>
      <c r="AA11" s="147" t="e">
        <f>SUM(X11:Z11)</f>
        <v>#REF!</v>
      </c>
      <c r="AB11" s="147" t="e">
        <f>+'Emprestimo ao Sector Financeir0'!AC6</f>
        <v>#REF!</v>
      </c>
      <c r="AC11" s="147" t="e">
        <f>+'Emprestimo ao Sector Financeir0'!AD6</f>
        <v>#REF!</v>
      </c>
      <c r="AD11" s="147" t="e">
        <f>+'Emprestimo ao Sector Financeir0'!AE6</f>
        <v>#REF!</v>
      </c>
      <c r="AE11" s="147" t="e">
        <f>SUM(AB11:AD11)</f>
        <v>#REF!</v>
      </c>
      <c r="AF11" s="147" t="e">
        <f>+SUM(AA11,AE11)</f>
        <v>#REF!</v>
      </c>
      <c r="AG11" s="147" t="e">
        <f>+'Emprestimo ao Sector Financeir0'!AF6</f>
        <v>#REF!</v>
      </c>
      <c r="AH11" s="147" t="e">
        <f>+'Emprestimo ao Sector Financeir0'!AG6</f>
        <v>#REF!</v>
      </c>
      <c r="AI11" s="147" t="e">
        <f>+'Emprestimo ao Sector Financeir0'!AH6</f>
        <v>#REF!</v>
      </c>
      <c r="AJ11" s="147" t="e">
        <f>SUM(AG11:AI11)</f>
        <v>#REF!</v>
      </c>
      <c r="AK11" s="147" t="e">
        <f>+'Emprestimo ao Sector Financeir0'!AI6</f>
        <v>#REF!</v>
      </c>
      <c r="AL11" s="147" t="e">
        <f>+'Emprestimo ao Sector Financeir0'!AJ6</f>
        <v>#REF!</v>
      </c>
      <c r="AM11" s="147" t="e">
        <f>+'Emprestimo ao Sector Financeir0'!AK6</f>
        <v>#REF!</v>
      </c>
      <c r="AN11" s="147" t="e">
        <f>SUM(AK11:AM11)</f>
        <v>#REF!</v>
      </c>
      <c r="AO11" s="147" t="e">
        <f>+SUM(AJ11,AN11)</f>
        <v>#REF!</v>
      </c>
      <c r="AP11" s="147" t="e">
        <f>+SUM(AF11,AO11)</f>
        <v>#REF!</v>
      </c>
      <c r="AQ11" s="147" t="e">
        <f>+'Emprestimo ao Sector Financeir0'!AL6</f>
        <v>#REF!</v>
      </c>
      <c r="AR11" s="148" t="e">
        <f>+'Emprestimo ao Sector Financeir0'!AM6</f>
        <v>#REF!</v>
      </c>
      <c r="AS11" s="148" t="e">
        <f>+'Emprestimo ao Sector Financeir0'!AN6</f>
        <v>#REF!</v>
      </c>
      <c r="AT11" s="147" t="e">
        <f>SUM(AQ11:AS11)</f>
        <v>#REF!</v>
      </c>
      <c r="AU11" s="148" t="e">
        <f>+'Emprestimo ao Sector Financeir0'!AO6</f>
        <v>#REF!</v>
      </c>
      <c r="AV11" s="148" t="e">
        <f>+'Emprestimo ao Sector Financeir0'!AP6</f>
        <v>#REF!</v>
      </c>
      <c r="AW11" s="148" t="e">
        <f>+'Emprestimo ao Sector Financeir0'!AQ6</f>
        <v>#REF!</v>
      </c>
      <c r="AX11" s="147" t="e">
        <f>SUM(AU11:AW11)</f>
        <v>#REF!</v>
      </c>
      <c r="AY11" s="147" t="e">
        <f>+'Emprestimo ao Sector Financeir0'!AR6</f>
        <v>#REF!</v>
      </c>
      <c r="AZ11" s="147" t="e">
        <f>+'Emprestimo ao Sector Financeir0'!AS6</f>
        <v>#REF!</v>
      </c>
      <c r="BA11" s="147" t="e">
        <f>+'Emprestimo ao Sector Financeir0'!AT6</f>
        <v>#REF!</v>
      </c>
      <c r="BB11" s="147" t="e">
        <f>+BA11+AZ11+AY11</f>
        <v>#REF!</v>
      </c>
      <c r="BC11" s="147" t="e">
        <f>+'Emprestimo ao Sector Financeir0'!AU6</f>
        <v>#REF!</v>
      </c>
      <c r="BD11" s="147" t="e">
        <f>+'Emprestimo ao Sector Financeir0'!AV6</f>
        <v>#REF!</v>
      </c>
      <c r="BE11" s="147" t="e">
        <f>+'Emprestimo ao Sector Financeir0'!AW6</f>
        <v>#REF!</v>
      </c>
      <c r="BF11" s="147" t="e">
        <f>+BE11+BD11+BC11</f>
        <v>#REF!</v>
      </c>
      <c r="BG11" s="147" t="e">
        <f>+BF11+BB11+AX11+AT11</f>
        <v>#REF!</v>
      </c>
      <c r="BH11" s="147" t="e">
        <f>+'Emprestimo ao Sector Financeir0'!AX6</f>
        <v>#REF!</v>
      </c>
      <c r="BI11" s="147" t="e">
        <f>+'Emprestimo ao Sector Financeir0'!AY6</f>
        <v>#REF!</v>
      </c>
      <c r="BJ11" s="147" t="e">
        <f>+'Emprestimo ao Sector Financeir0'!AZ6</f>
        <v>#REF!</v>
      </c>
      <c r="BK11" s="147" t="e">
        <f>SUM(BH11:BJ11)</f>
        <v>#REF!</v>
      </c>
      <c r="BL11" s="147" t="e">
        <f>+'Emprestimo ao Sector Financeir0'!BA6</f>
        <v>#REF!</v>
      </c>
      <c r="BM11" s="147" t="e">
        <f>+'Emprestimo ao Sector Financeir0'!BB6</f>
        <v>#REF!</v>
      </c>
      <c r="BN11" s="147" t="e">
        <f>+'Emprestimo ao Sector Financeir0'!BC6</f>
        <v>#REF!</v>
      </c>
      <c r="BO11" s="147" t="e">
        <f>SUM(BL11:BN11)</f>
        <v>#REF!</v>
      </c>
      <c r="BP11" s="147" t="e">
        <f>+'Emprestimo ao Sector Financeir0'!BD6</f>
        <v>#REF!</v>
      </c>
      <c r="BQ11" s="147" t="e">
        <f>+'Emprestimo ao Sector Financeir0'!BE6</f>
        <v>#REF!</v>
      </c>
      <c r="BR11" s="147" t="e">
        <f>+'Emprestimo ao Sector Financeir0'!BF6</f>
        <v>#REF!</v>
      </c>
      <c r="BS11" s="147" t="e">
        <f>SUM(BP11:BR11)</f>
        <v>#REF!</v>
      </c>
      <c r="BT11" s="147" t="e">
        <f>+'Emprestimo ao Sector Financeir0'!BG6</f>
        <v>#REF!</v>
      </c>
      <c r="BU11" s="147" t="e">
        <f>+'Emprestimo ao Sector Financeir0'!BH6</f>
        <v>#REF!</v>
      </c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</row>
    <row r="12" spans="1:258" ht="27" customHeight="1" x14ac:dyDescent="0.25">
      <c r="A12" s="8"/>
      <c r="B12" s="8"/>
      <c r="C12" s="146" t="s">
        <v>422</v>
      </c>
      <c r="D12" s="85" t="e">
        <f>+'Emprestimo ao Sector Financeir0'!M7</f>
        <v>#REF!</v>
      </c>
      <c r="E12" s="85" t="e">
        <f>+'Emprestimo ao Sector Financeir0'!N7</f>
        <v>#REF!</v>
      </c>
      <c r="F12" s="85" t="e">
        <f>+'Emprestimo ao Sector Financeir0'!O7</f>
        <v>#REF!</v>
      </c>
      <c r="G12" s="85" t="e">
        <f>+'Emprestimo ao Sector Financeir0'!P7</f>
        <v>#REF!</v>
      </c>
      <c r="H12" s="85" t="e">
        <f>+G12</f>
        <v>#REF!</v>
      </c>
      <c r="I12" s="85" t="e">
        <f>+'Emprestimo ao Sector Financeir0'!Q7</f>
        <v>#REF!</v>
      </c>
      <c r="J12" s="85" t="e">
        <f>+'Emprestimo ao Sector Financeir0'!R7</f>
        <v>#REF!</v>
      </c>
      <c r="K12" s="85" t="e">
        <f>+'Emprestimo ao Sector Financeir0'!S7</f>
        <v>#REF!</v>
      </c>
      <c r="L12" s="85" t="e">
        <f>+K12</f>
        <v>#REF!</v>
      </c>
      <c r="M12" s="85" t="e">
        <f>+L12</f>
        <v>#REF!</v>
      </c>
      <c r="N12" s="85" t="e">
        <f>+'Emprestimo ao Sector Financeir0'!T7</f>
        <v>#REF!</v>
      </c>
      <c r="O12" s="85" t="e">
        <f>+'Emprestimo ao Sector Financeir0'!U7</f>
        <v>#REF!</v>
      </c>
      <c r="P12" s="85" t="e">
        <f>+'Emprestimo ao Sector Financeir0'!V7</f>
        <v>#REF!</v>
      </c>
      <c r="Q12" s="85" t="e">
        <f>+P12</f>
        <v>#REF!</v>
      </c>
      <c r="R12" s="85" t="e">
        <f>+'Emprestimo ao Sector Financeir0'!W7</f>
        <v>#REF!</v>
      </c>
      <c r="S12" s="85" t="e">
        <f>+'Emprestimo ao Sector Financeir0'!X7</f>
        <v>#REF!</v>
      </c>
      <c r="T12" s="85" t="e">
        <f>+'Emprestimo ao Sector Financeir0'!Y7</f>
        <v>#REF!</v>
      </c>
      <c r="U12" s="85" t="e">
        <f>+T12</f>
        <v>#REF!</v>
      </c>
      <c r="V12" s="85" t="e">
        <f>+U12</f>
        <v>#REF!</v>
      </c>
      <c r="W12" s="147" t="e">
        <f>+V12</f>
        <v>#REF!</v>
      </c>
      <c r="X12" s="147" t="e">
        <f>+'Emprestimo ao Sector Financeir0'!Z7</f>
        <v>#REF!</v>
      </c>
      <c r="Y12" s="147" t="e">
        <f>+'Emprestimo ao Sector Financeir0'!AA7</f>
        <v>#REF!</v>
      </c>
      <c r="Z12" s="147" t="e">
        <f>+'Emprestimo ao Sector Financeir0'!AB7</f>
        <v>#REF!</v>
      </c>
      <c r="AA12" s="147" t="e">
        <f>+Z12</f>
        <v>#REF!</v>
      </c>
      <c r="AB12" s="147" t="e">
        <f>+'Emprestimo ao Sector Financeir0'!AC7</f>
        <v>#REF!</v>
      </c>
      <c r="AC12" s="147" t="e">
        <f>+'Emprestimo ao Sector Financeir0'!AD7</f>
        <v>#REF!</v>
      </c>
      <c r="AD12" s="147" t="e">
        <f>+'Emprestimo ao Sector Financeir0'!AE7</f>
        <v>#REF!</v>
      </c>
      <c r="AE12" s="147" t="e">
        <f>+AD12</f>
        <v>#REF!</v>
      </c>
      <c r="AF12" s="147" t="e">
        <f>+AE12</f>
        <v>#REF!</v>
      </c>
      <c r="AG12" s="147" t="e">
        <f>+'Emprestimo ao Sector Financeir0'!AF7</f>
        <v>#REF!</v>
      </c>
      <c r="AH12" s="147" t="e">
        <f>+'Emprestimo ao Sector Financeir0'!AG7</f>
        <v>#REF!</v>
      </c>
      <c r="AI12" s="147" t="e">
        <f>+'Emprestimo ao Sector Financeir0'!AH7</f>
        <v>#REF!</v>
      </c>
      <c r="AJ12" s="147" t="e">
        <f>+AI12</f>
        <v>#REF!</v>
      </c>
      <c r="AK12" s="147" t="e">
        <f>+'Emprestimo ao Sector Financeir0'!AI7</f>
        <v>#REF!</v>
      </c>
      <c r="AL12" s="147" t="e">
        <f>+'Emprestimo ao Sector Financeir0'!AJ7</f>
        <v>#REF!</v>
      </c>
      <c r="AM12" s="147" t="e">
        <f>+'Emprestimo ao Sector Financeir0'!AK7</f>
        <v>#REF!</v>
      </c>
      <c r="AN12" s="147" t="e">
        <f>+AM12</f>
        <v>#REF!</v>
      </c>
      <c r="AO12" s="147" t="e">
        <f>+AN12</f>
        <v>#REF!</v>
      </c>
      <c r="AP12" s="147" t="e">
        <f>+AO12</f>
        <v>#REF!</v>
      </c>
      <c r="AQ12" s="147">
        <f>+'Emprestimo ao Sector Financeir0'!AL7</f>
        <v>117753.29685500001</v>
      </c>
      <c r="AR12" s="147">
        <f>+'Emprestimo ao Sector Financeir0'!AM7</f>
        <v>117963.01685500001</v>
      </c>
      <c r="AS12" s="147">
        <f>+'Emprestimo ao Sector Financeir0'!AN7</f>
        <v>117895.64185500001</v>
      </c>
      <c r="AT12" s="147">
        <f>+AS12</f>
        <v>117895.64185500001</v>
      </c>
      <c r="AU12" s="147">
        <f>+'Emprestimo ao Sector Financeir0'!AO7</f>
        <v>122895.64185500001</v>
      </c>
      <c r="AV12" s="147">
        <f>+'Emprestimo ao Sector Financeir0'!AP7</f>
        <v>132267.04685500002</v>
      </c>
      <c r="AW12" s="147">
        <f>+'Emprestimo ao Sector Financeir0'!AQ7</f>
        <v>132267.04685500002</v>
      </c>
      <c r="AX12" s="147">
        <f>+AW12</f>
        <v>132267.04685500002</v>
      </c>
      <c r="AY12" s="147">
        <f>+'Emprestimo ao Sector Financeir0'!AR7</f>
        <v>132267.04685500002</v>
      </c>
      <c r="AZ12" s="147">
        <f>+'Emprestimo ao Sector Financeir0'!AS7</f>
        <v>132267.04685500002</v>
      </c>
      <c r="BA12" s="147">
        <f>+'Emprestimo ao Sector Financeir0'!AT7</f>
        <v>132267.04685500002</v>
      </c>
      <c r="BB12" s="147">
        <f>+BA12</f>
        <v>132267.04685500002</v>
      </c>
      <c r="BC12" s="147">
        <f>+'Emprestimo ao Sector Financeir0'!AU7</f>
        <v>132267.04685500002</v>
      </c>
      <c r="BD12" s="147">
        <f>+'Emprestimo ao Sector Financeir0'!AV7</f>
        <v>135231.58287000001</v>
      </c>
      <c r="BE12" s="147">
        <f>+'Emprestimo ao Sector Financeir0'!AW7</f>
        <v>143231.58287000001</v>
      </c>
      <c r="BF12" s="147">
        <f>+BE12</f>
        <v>143231.58287000001</v>
      </c>
      <c r="BG12" s="147">
        <f>+BF12</f>
        <v>143231.58287000001</v>
      </c>
      <c r="BH12" s="147">
        <f>+'Emprestimo ao Sector Financeir0'!AX7</f>
        <v>150976.14411848001</v>
      </c>
      <c r="BI12" s="147">
        <f>+'Emprestimo ao Sector Financeir0'!AY7</f>
        <v>158718.5767107</v>
      </c>
      <c r="BJ12" s="147">
        <f>+'Emprestimo ao Sector Financeir0'!AZ7</f>
        <v>169690.57943710999</v>
      </c>
      <c r="BK12" s="147">
        <f>+BJ12</f>
        <v>169690.57943710999</v>
      </c>
      <c r="BL12" s="147">
        <f>+'Emprestimo ao Sector Financeir0'!BA7</f>
        <v>174178.70135256997</v>
      </c>
      <c r="BM12" s="147">
        <f>+'Emprestimo ao Sector Financeir0'!BB7</f>
        <v>173914.64095065999</v>
      </c>
      <c r="BN12" s="147">
        <f>+'Emprestimo ao Sector Financeir0'!BC7</f>
        <v>173914.64095065999</v>
      </c>
      <c r="BO12" s="147">
        <f>+BN12</f>
        <v>173914.64095065999</v>
      </c>
      <c r="BP12" s="147">
        <f>+'Emprestimo ao Sector Financeir0'!BD7</f>
        <v>215564.64095065999</v>
      </c>
      <c r="BQ12" s="147">
        <f>+'Emprestimo ao Sector Financeir0'!BE7</f>
        <v>215564.64095065999</v>
      </c>
      <c r="BR12" s="147">
        <f>+'Emprestimo ao Sector Financeir0'!BF7</f>
        <v>215564.64095065999</v>
      </c>
      <c r="BS12" s="147">
        <f>+BR12</f>
        <v>215564.64095065999</v>
      </c>
      <c r="BT12" s="147">
        <f>+'Emprestimo ao Sector Financeir0'!BG7</f>
        <v>215564.64095065999</v>
      </c>
      <c r="BU12" s="147">
        <f>+'Emprestimo ao Sector Financeir0'!BH7</f>
        <v>215564.64095065999</v>
      </c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</row>
    <row r="13" spans="1:258" ht="24.75" customHeight="1" x14ac:dyDescent="0.25">
      <c r="A13" s="10"/>
      <c r="B13" s="10"/>
      <c r="C13" s="149" t="s">
        <v>426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</row>
    <row r="14" spans="1:258" ht="27" customHeight="1" x14ac:dyDescent="0.25">
      <c r="A14" s="9"/>
      <c r="B14" s="9"/>
      <c r="C14" s="146" t="s">
        <v>423</v>
      </c>
      <c r="D14" s="85">
        <f>+'Emprestimo ao Sector Financeir0'!M9</f>
        <v>0</v>
      </c>
      <c r="E14" s="85">
        <f>+'Emprestimo ao Sector Financeir0'!N9</f>
        <v>0</v>
      </c>
      <c r="F14" s="85">
        <f>+'Emprestimo ao Sector Financeir0'!O9</f>
        <v>0</v>
      </c>
      <c r="G14" s="85">
        <f>+'Emprestimo ao Sector Financeir0'!P9</f>
        <v>0</v>
      </c>
      <c r="H14" s="85">
        <f>SUM(E14:G14)</f>
        <v>0</v>
      </c>
      <c r="I14" s="85">
        <f>+'Emprestimo ao Sector Financeir0'!Q9</f>
        <v>0</v>
      </c>
      <c r="J14" s="85">
        <f>+'Emprestimo ao Sector Financeir0'!R9</f>
        <v>0</v>
      </c>
      <c r="K14" s="85">
        <f>+'Emprestimo ao Sector Financeir0'!S9</f>
        <v>0</v>
      </c>
      <c r="L14" s="85">
        <f>SUM(I14:K14)</f>
        <v>0</v>
      </c>
      <c r="M14" s="85">
        <f>+SUM(H14,L14)</f>
        <v>0</v>
      </c>
      <c r="N14" s="85">
        <f>+'Emprestimo ao Sector Financeir0'!T9</f>
        <v>0</v>
      </c>
      <c r="O14" s="85">
        <f>+'Emprestimo ao Sector Financeir0'!U9</f>
        <v>0</v>
      </c>
      <c r="P14" s="85">
        <f>+'Emprestimo ao Sector Financeir0'!V9</f>
        <v>0</v>
      </c>
      <c r="Q14" s="85">
        <f>SUM(N14:P14)</f>
        <v>0</v>
      </c>
      <c r="R14" s="85">
        <f>+'Emprestimo ao Sector Financeir0'!W9</f>
        <v>0</v>
      </c>
      <c r="S14" s="85">
        <f>+'Emprestimo ao Sector Financeir0'!X9</f>
        <v>0</v>
      </c>
      <c r="T14" s="85">
        <f>+'Emprestimo ao Sector Financeir0'!Y9</f>
        <v>0</v>
      </c>
      <c r="U14" s="85">
        <f>SUM(R14:T14)</f>
        <v>0</v>
      </c>
      <c r="V14" s="85">
        <f>+SUM(Q14,U14)</f>
        <v>0</v>
      </c>
      <c r="W14" s="147">
        <f>+SUM(M14,V14)</f>
        <v>0</v>
      </c>
      <c r="X14" s="147">
        <f>+'Emprestimo ao Sector Financeir0'!Z9</f>
        <v>0</v>
      </c>
      <c r="Y14" s="147">
        <f>+'Emprestimo ao Sector Financeir0'!AA9</f>
        <v>0</v>
      </c>
      <c r="Z14" s="147">
        <f>+'Emprestimo ao Sector Financeir0'!AB9</f>
        <v>0</v>
      </c>
      <c r="AA14" s="147">
        <f>SUM(X14:Z14)</f>
        <v>0</v>
      </c>
      <c r="AB14" s="147">
        <f>+'Emprestimo ao Sector Financeir0'!AC9</f>
        <v>0</v>
      </c>
      <c r="AC14" s="147">
        <f>+'Emprestimo ao Sector Financeir0'!AD9</f>
        <v>0</v>
      </c>
      <c r="AD14" s="147">
        <f>+'Emprestimo ao Sector Financeir0'!AE9</f>
        <v>0</v>
      </c>
      <c r="AE14" s="147">
        <f>SUM(AB14:AD14)</f>
        <v>0</v>
      </c>
      <c r="AF14" s="147">
        <f>+SUM(AA14,AE14)</f>
        <v>0</v>
      </c>
      <c r="AG14" s="147">
        <f>+'Emprestimo ao Sector Financeir0'!AF9</f>
        <v>0</v>
      </c>
      <c r="AH14" s="147">
        <f>+'Emprestimo ao Sector Financeir0'!AG9</f>
        <v>0</v>
      </c>
      <c r="AI14" s="147">
        <f>+'Emprestimo ao Sector Financeir0'!AH9</f>
        <v>0</v>
      </c>
      <c r="AJ14" s="147">
        <f>SUM(AG14:AI14)</f>
        <v>0</v>
      </c>
      <c r="AK14" s="147">
        <f>+'Emprestimo ao Sector Financeir0'!AI9</f>
        <v>0</v>
      </c>
      <c r="AL14" s="147">
        <f>+'Emprestimo ao Sector Financeir0'!AJ9</f>
        <v>0</v>
      </c>
      <c r="AM14" s="147">
        <f>+'Emprestimo ao Sector Financeir0'!AK9</f>
        <v>0</v>
      </c>
      <c r="AN14" s="147">
        <f>SUM(AK14:AM14)</f>
        <v>0</v>
      </c>
      <c r="AO14" s="147">
        <f>+SUM(AJ14,AN14)</f>
        <v>0</v>
      </c>
      <c r="AP14" s="147">
        <f>+SUM(AF14,AO14)</f>
        <v>0</v>
      </c>
      <c r="AQ14" s="147">
        <f>+'Emprestimo ao Sector Financeir0'!AL9</f>
        <v>0</v>
      </c>
      <c r="AR14" s="148">
        <f>+'Emprestimo ao Sector Financeir0'!AM9</f>
        <v>0</v>
      </c>
      <c r="AS14" s="148">
        <f>+'Emprestimo ao Sector Financeir0'!AN9</f>
        <v>0</v>
      </c>
      <c r="AT14" s="147">
        <f>SUM(AQ14:AS14)</f>
        <v>0</v>
      </c>
      <c r="AU14" s="148">
        <f>+'Emprestimo ao Sector Financeir0'!AO9</f>
        <v>0</v>
      </c>
      <c r="AV14" s="148">
        <f>+'Emprestimo ao Sector Financeir0'!AP9</f>
        <v>0</v>
      </c>
      <c r="AW14" s="148">
        <f>+'Emprestimo ao Sector Financeir0'!AQ9</f>
        <v>0</v>
      </c>
      <c r="AX14" s="147">
        <f>SUM(AU14:AW14)</f>
        <v>0</v>
      </c>
      <c r="AY14" s="147">
        <f>+'Emprestimo ao Sector Financeir0'!AR9</f>
        <v>0</v>
      </c>
      <c r="AZ14" s="147">
        <f>+'Emprestimo ao Sector Financeir0'!AS9</f>
        <v>0</v>
      </c>
      <c r="BA14" s="147">
        <f>+'Emprestimo ao Sector Financeir0'!AT9</f>
        <v>0</v>
      </c>
      <c r="BB14" s="147">
        <f>+AY14+AZ14+BA14</f>
        <v>0</v>
      </c>
      <c r="BC14" s="147">
        <f>+'Emprestimo ao Sector Financeir0'!AU9</f>
        <v>0</v>
      </c>
      <c r="BD14" s="147">
        <f>+'Emprestimo ao Sector Financeir0'!AV9</f>
        <v>0</v>
      </c>
      <c r="BE14" s="147">
        <f>+'Emprestimo ao Sector Financeir0'!AW9</f>
        <v>0</v>
      </c>
      <c r="BF14" s="147">
        <f>+BC14+BD14+BE14</f>
        <v>0</v>
      </c>
      <c r="BG14" s="147">
        <f>+BF14+BB14+AX14+AT14</f>
        <v>0</v>
      </c>
      <c r="BH14" s="147">
        <f>+'Emprestimo ao Sector Financeir0'!AX9</f>
        <v>0</v>
      </c>
      <c r="BI14" s="147">
        <f>+'Emprestimo ao Sector Financeir0'!AY9</f>
        <v>0</v>
      </c>
      <c r="BJ14" s="147">
        <f>+'Emprestimo ao Sector Financeir0'!AZ9</f>
        <v>0</v>
      </c>
      <c r="BK14" s="147">
        <f>SUM(BH14:BJ14)</f>
        <v>0</v>
      </c>
      <c r="BL14" s="147">
        <f>+'Emprestimo ao Sector Financeir0'!BA9</f>
        <v>0</v>
      </c>
      <c r="BM14" s="147">
        <f>+'Emprestimo ao Sector Financeir0'!BB9</f>
        <v>0</v>
      </c>
      <c r="BN14" s="147">
        <f>+'Emprestimo ao Sector Financeir0'!BC9</f>
        <v>0</v>
      </c>
      <c r="BO14" s="147">
        <f>SUM(BL14:BN14)</f>
        <v>0</v>
      </c>
      <c r="BP14" s="147">
        <f>+'Emprestimo ao Sector Financeir0'!BD9</f>
        <v>0</v>
      </c>
      <c r="BQ14" s="147">
        <f>+'Emprestimo ao Sector Financeir0'!BE9</f>
        <v>0</v>
      </c>
      <c r="BR14" s="147">
        <f>+'Emprestimo ao Sector Financeir0'!BF9</f>
        <v>0</v>
      </c>
      <c r="BS14" s="147">
        <f>SUM(BP14:BR14)</f>
        <v>0</v>
      </c>
      <c r="BT14" s="147">
        <f>+'Emprestimo ao Sector Financeir0'!BG9</f>
        <v>0</v>
      </c>
      <c r="BU14" s="147">
        <f>+'Emprestimo ao Sector Financeir0'!BH9</f>
        <v>0</v>
      </c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</row>
    <row r="15" spans="1:258" ht="27" customHeight="1" x14ac:dyDescent="0.25">
      <c r="A15" s="9"/>
      <c r="B15" s="9"/>
      <c r="C15" s="146" t="s">
        <v>421</v>
      </c>
      <c r="D15" s="85">
        <f>+'Emprestimo ao Sector Financeir0'!M10</f>
        <v>185.84540000000001</v>
      </c>
      <c r="E15" s="85">
        <f>+'Emprestimo ao Sector Financeir0'!N10</f>
        <v>0</v>
      </c>
      <c r="F15" s="85">
        <f>+'Emprestimo ao Sector Financeir0'!O10</f>
        <v>0</v>
      </c>
      <c r="G15" s="85">
        <f>+'Emprestimo ao Sector Financeir0'!P10</f>
        <v>0</v>
      </c>
      <c r="H15" s="85">
        <f>SUM(E15:G15)</f>
        <v>0</v>
      </c>
      <c r="I15" s="85">
        <f>+'Emprestimo ao Sector Financeir0'!Q10</f>
        <v>0</v>
      </c>
      <c r="J15" s="85">
        <f>+'Emprestimo ao Sector Financeir0'!R10</f>
        <v>0</v>
      </c>
      <c r="K15" s="85">
        <f>+'Emprestimo ao Sector Financeir0'!S10</f>
        <v>0</v>
      </c>
      <c r="L15" s="85">
        <f>SUM(I15:K15)</f>
        <v>0</v>
      </c>
      <c r="M15" s="85">
        <f>+SUM(H15,L15)</f>
        <v>0</v>
      </c>
      <c r="N15" s="85">
        <f>+'Emprestimo ao Sector Financeir0'!T10</f>
        <v>0</v>
      </c>
      <c r="O15" s="85">
        <f>+'Emprestimo ao Sector Financeir0'!U10</f>
        <v>0</v>
      </c>
      <c r="P15" s="85">
        <f>+'Emprestimo ao Sector Financeir0'!V10</f>
        <v>0</v>
      </c>
      <c r="Q15" s="85">
        <f>SUM(N15:P15)</f>
        <v>0</v>
      </c>
      <c r="R15" s="85">
        <f>+'Emprestimo ao Sector Financeir0'!W10</f>
        <v>0</v>
      </c>
      <c r="S15" s="85">
        <f>+'Emprestimo ao Sector Financeir0'!X10</f>
        <v>0</v>
      </c>
      <c r="T15" s="85">
        <f>+'Emprestimo ao Sector Financeir0'!Y10</f>
        <v>0</v>
      </c>
      <c r="U15" s="85">
        <f>SUM(R15:T15)</f>
        <v>0</v>
      </c>
      <c r="V15" s="85">
        <f>+SUM(Q15,U15)</f>
        <v>0</v>
      </c>
      <c r="W15" s="147">
        <f>+SUM(M15,V15)</f>
        <v>0</v>
      </c>
      <c r="X15" s="147">
        <f>+'Emprestimo ao Sector Financeir0'!Z10</f>
        <v>0</v>
      </c>
      <c r="Y15" s="147">
        <f>+'Emprestimo ao Sector Financeir0'!AA10</f>
        <v>0</v>
      </c>
      <c r="Z15" s="147">
        <f>+'Emprestimo ao Sector Financeir0'!AB10</f>
        <v>0</v>
      </c>
      <c r="AA15" s="147">
        <f>SUM(X15:Z15)</f>
        <v>0</v>
      </c>
      <c r="AB15" s="147">
        <f>+'Emprestimo ao Sector Financeir0'!AC10</f>
        <v>0</v>
      </c>
      <c r="AC15" s="147">
        <f>+'Emprestimo ao Sector Financeir0'!AD10</f>
        <v>0</v>
      </c>
      <c r="AD15" s="147">
        <f>+'Emprestimo ao Sector Financeir0'!AE10</f>
        <v>0</v>
      </c>
      <c r="AE15" s="147">
        <f>SUM(AB15:AD15)</f>
        <v>0</v>
      </c>
      <c r="AF15" s="147">
        <f>+SUM(AA15,AE15)</f>
        <v>0</v>
      </c>
      <c r="AG15" s="147">
        <f>+'Emprestimo ao Sector Financeir0'!AF10</f>
        <v>0</v>
      </c>
      <c r="AH15" s="147">
        <f>+'Emprestimo ao Sector Financeir0'!AG10</f>
        <v>0</v>
      </c>
      <c r="AI15" s="147">
        <f>+'Emprestimo ao Sector Financeir0'!AH10</f>
        <v>0</v>
      </c>
      <c r="AJ15" s="147">
        <f>SUM(AG15:AI15)</f>
        <v>0</v>
      </c>
      <c r="AK15" s="147">
        <f>+'Emprestimo ao Sector Financeir0'!AI10</f>
        <v>0</v>
      </c>
      <c r="AL15" s="147">
        <f>+'Emprestimo ao Sector Financeir0'!AJ10</f>
        <v>0</v>
      </c>
      <c r="AM15" s="147">
        <f>+'Emprestimo ao Sector Financeir0'!AK10</f>
        <v>0</v>
      </c>
      <c r="AN15" s="147">
        <f>SUM(AK15:AM15)</f>
        <v>0</v>
      </c>
      <c r="AO15" s="147">
        <f>+SUM(AJ15,AN15)</f>
        <v>0</v>
      </c>
      <c r="AP15" s="147">
        <f>+SUM(AF15,AO15)</f>
        <v>0</v>
      </c>
      <c r="AQ15" s="147">
        <f>+'Emprestimo ao Sector Financeir0'!AL10</f>
        <v>0</v>
      </c>
      <c r="AR15" s="148">
        <f>+'Emprestimo ao Sector Financeir0'!AM10</f>
        <v>0</v>
      </c>
      <c r="AS15" s="148">
        <f>+'Emprestimo ao Sector Financeir0'!AN10</f>
        <v>0</v>
      </c>
      <c r="AT15" s="147">
        <f>SUM(AQ15:AS15)</f>
        <v>0</v>
      </c>
      <c r="AU15" s="148">
        <f>+'Emprestimo ao Sector Financeir0'!AO10</f>
        <v>0</v>
      </c>
      <c r="AV15" s="148">
        <f>+'Emprestimo ao Sector Financeir0'!AP10</f>
        <v>0</v>
      </c>
      <c r="AW15" s="148">
        <f>+'Emprestimo ao Sector Financeir0'!AQ10</f>
        <v>0</v>
      </c>
      <c r="AX15" s="147">
        <f>SUM(AU15:AW15)</f>
        <v>0</v>
      </c>
      <c r="AY15" s="147">
        <f>+'Emprestimo ao Sector Financeir0'!AR10</f>
        <v>0</v>
      </c>
      <c r="AZ15" s="147">
        <f>+'Emprestimo ao Sector Financeir0'!AS10</f>
        <v>0</v>
      </c>
      <c r="BA15" s="147">
        <f>+'Emprestimo ao Sector Financeir0'!AT10</f>
        <v>0</v>
      </c>
      <c r="BB15" s="147">
        <f t="shared" ref="BB15:BB16" si="0">+AY15+AZ15+BA15</f>
        <v>0</v>
      </c>
      <c r="BC15" s="147">
        <f>+'Emprestimo ao Sector Financeir0'!AU10</f>
        <v>0</v>
      </c>
      <c r="BD15" s="147">
        <f>+'Emprestimo ao Sector Financeir0'!AV10</f>
        <v>0</v>
      </c>
      <c r="BE15" s="147">
        <f>+'Emprestimo ao Sector Financeir0'!AW10</f>
        <v>0</v>
      </c>
      <c r="BF15" s="147">
        <f t="shared" ref="BF15" si="1">+BC15+BD15+BE15</f>
        <v>0</v>
      </c>
      <c r="BG15" s="147">
        <f>+BF15+BB15+AX15+AT15</f>
        <v>0</v>
      </c>
      <c r="BH15" s="147">
        <f>+'Emprestimo ao Sector Financeir0'!AX10</f>
        <v>0</v>
      </c>
      <c r="BI15" s="147">
        <f>+'Emprestimo ao Sector Financeir0'!AY10</f>
        <v>0</v>
      </c>
      <c r="BJ15" s="147">
        <f>+'Emprestimo ao Sector Financeir0'!AZ10</f>
        <v>0</v>
      </c>
      <c r="BK15" s="147">
        <f>SUM(BH15:BJ15)</f>
        <v>0</v>
      </c>
      <c r="BL15" s="147">
        <f>+'Emprestimo ao Sector Financeir0'!BA10</f>
        <v>0</v>
      </c>
      <c r="BM15" s="147">
        <f>+'Emprestimo ao Sector Financeir0'!BB10</f>
        <v>0</v>
      </c>
      <c r="BN15" s="147">
        <f>+'Emprestimo ao Sector Financeir0'!BC10</f>
        <v>0</v>
      </c>
      <c r="BO15" s="147">
        <f>SUM(BL15:BN15)</f>
        <v>0</v>
      </c>
      <c r="BP15" s="147">
        <f>+'Emprestimo ao Sector Financeir0'!BD10</f>
        <v>0</v>
      </c>
      <c r="BQ15" s="147">
        <f>+'Emprestimo ao Sector Financeir0'!BE10</f>
        <v>0</v>
      </c>
      <c r="BR15" s="147">
        <f>+'Emprestimo ao Sector Financeir0'!BF10</f>
        <v>0</v>
      </c>
      <c r="BS15" s="147">
        <f>SUM(BP15:BR15)</f>
        <v>0</v>
      </c>
      <c r="BT15" s="147">
        <f>+'Emprestimo ao Sector Financeir0'!BG10</f>
        <v>0</v>
      </c>
      <c r="BU15" s="147">
        <f>+'Emprestimo ao Sector Financeir0'!BH10</f>
        <v>0</v>
      </c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</row>
    <row r="16" spans="1:258" ht="27" customHeight="1" x14ac:dyDescent="0.25">
      <c r="A16" s="9"/>
      <c r="B16" s="9"/>
      <c r="C16" s="146" t="s">
        <v>422</v>
      </c>
      <c r="D16" s="85" t="e">
        <f>+'Emprestimo ao Sector Financeir0'!M11</f>
        <v>#REF!</v>
      </c>
      <c r="E16" s="85" t="e">
        <f>+'Emprestimo ao Sector Financeir0'!N11</f>
        <v>#REF!</v>
      </c>
      <c r="F16" s="85" t="e">
        <f>+'Emprestimo ao Sector Financeir0'!O11</f>
        <v>#REF!</v>
      </c>
      <c r="G16" s="85" t="e">
        <f>+'Emprestimo ao Sector Financeir0'!P11</f>
        <v>#REF!</v>
      </c>
      <c r="H16" s="85" t="e">
        <f>+G16</f>
        <v>#REF!</v>
      </c>
      <c r="I16" s="85" t="e">
        <f>+'Emprestimo ao Sector Financeir0'!Q11</f>
        <v>#REF!</v>
      </c>
      <c r="J16" s="85" t="e">
        <f>+'Emprestimo ao Sector Financeir0'!R11</f>
        <v>#REF!</v>
      </c>
      <c r="K16" s="85" t="e">
        <f>+'Emprestimo ao Sector Financeir0'!S11</f>
        <v>#REF!</v>
      </c>
      <c r="L16" s="85" t="e">
        <f>+K16</f>
        <v>#REF!</v>
      </c>
      <c r="M16" s="85" t="e">
        <f>+L16</f>
        <v>#REF!</v>
      </c>
      <c r="N16" s="85" t="e">
        <f>+'Emprestimo ao Sector Financeir0'!T11</f>
        <v>#REF!</v>
      </c>
      <c r="O16" s="85" t="e">
        <f>+'Emprestimo ao Sector Financeir0'!U11</f>
        <v>#REF!</v>
      </c>
      <c r="P16" s="85" t="e">
        <f>+'Emprestimo ao Sector Financeir0'!V11</f>
        <v>#REF!</v>
      </c>
      <c r="Q16" s="85" t="e">
        <f>+P16</f>
        <v>#REF!</v>
      </c>
      <c r="R16" s="85" t="e">
        <f>+'Emprestimo ao Sector Financeir0'!W11</f>
        <v>#REF!</v>
      </c>
      <c r="S16" s="85" t="e">
        <f>+'Emprestimo ao Sector Financeir0'!X11</f>
        <v>#REF!</v>
      </c>
      <c r="T16" s="85" t="e">
        <f>+'Emprestimo ao Sector Financeir0'!Y11</f>
        <v>#REF!</v>
      </c>
      <c r="U16" s="85" t="e">
        <f>+T16</f>
        <v>#REF!</v>
      </c>
      <c r="V16" s="85" t="e">
        <f>+U16</f>
        <v>#REF!</v>
      </c>
      <c r="W16" s="147" t="e">
        <f>+V16</f>
        <v>#REF!</v>
      </c>
      <c r="X16" s="147" t="e">
        <f>+'Emprestimo ao Sector Financeir0'!Z11</f>
        <v>#REF!</v>
      </c>
      <c r="Y16" s="147" t="e">
        <f>+'Emprestimo ao Sector Financeir0'!AA11</f>
        <v>#REF!</v>
      </c>
      <c r="Z16" s="147" t="e">
        <f>+'Emprestimo ao Sector Financeir0'!AB11</f>
        <v>#REF!</v>
      </c>
      <c r="AA16" s="147" t="e">
        <f>+Z16</f>
        <v>#REF!</v>
      </c>
      <c r="AB16" s="147" t="e">
        <f>+'Emprestimo ao Sector Financeir0'!AC11</f>
        <v>#REF!</v>
      </c>
      <c r="AC16" s="147" t="e">
        <f>+'Emprestimo ao Sector Financeir0'!AD11</f>
        <v>#REF!</v>
      </c>
      <c r="AD16" s="147" t="e">
        <f>+'Emprestimo ao Sector Financeir0'!AE11</f>
        <v>#REF!</v>
      </c>
      <c r="AE16" s="147" t="e">
        <f>+AD16</f>
        <v>#REF!</v>
      </c>
      <c r="AF16" s="147" t="e">
        <f>+AE16</f>
        <v>#REF!</v>
      </c>
      <c r="AG16" s="147" t="e">
        <f>+'Emprestimo ao Sector Financeir0'!AF11</f>
        <v>#REF!</v>
      </c>
      <c r="AH16" s="147" t="e">
        <f>+'Emprestimo ao Sector Financeir0'!AG11</f>
        <v>#REF!</v>
      </c>
      <c r="AI16" s="147" t="e">
        <f>+'Emprestimo ao Sector Financeir0'!AH11</f>
        <v>#REF!</v>
      </c>
      <c r="AJ16" s="147" t="e">
        <f>+AI16</f>
        <v>#REF!</v>
      </c>
      <c r="AK16" s="147" t="e">
        <f>+'Emprestimo ao Sector Financeir0'!AI11</f>
        <v>#REF!</v>
      </c>
      <c r="AL16" s="147" t="e">
        <f>+'Emprestimo ao Sector Financeir0'!AJ11</f>
        <v>#REF!</v>
      </c>
      <c r="AM16" s="147" t="e">
        <f>+'Emprestimo ao Sector Financeir0'!AK11</f>
        <v>#REF!</v>
      </c>
      <c r="AN16" s="147" t="e">
        <f>+AM16</f>
        <v>#REF!</v>
      </c>
      <c r="AO16" s="147" t="e">
        <f>+AN16</f>
        <v>#REF!</v>
      </c>
      <c r="AP16" s="147" t="e">
        <f>+AO16</f>
        <v>#REF!</v>
      </c>
      <c r="AQ16" s="147" t="e">
        <f>+'Emprestimo ao Sector Financeir0'!AL11</f>
        <v>#REF!</v>
      </c>
      <c r="AR16" s="148" t="e">
        <f>+'Emprestimo ao Sector Financeir0'!AM11</f>
        <v>#REF!</v>
      </c>
      <c r="AS16" s="148" t="e">
        <f>+'Emprestimo ao Sector Financeir0'!AN11</f>
        <v>#REF!</v>
      </c>
      <c r="AT16" s="147">
        <v>0</v>
      </c>
      <c r="AU16" s="148" t="e">
        <f>+'Emprestimo ao Sector Financeir0'!AO11</f>
        <v>#REF!</v>
      </c>
      <c r="AV16" s="148" t="e">
        <f>+'Emprestimo ao Sector Financeir0'!AP11</f>
        <v>#REF!</v>
      </c>
      <c r="AW16" s="148" t="e">
        <f>+'Emprestimo ao Sector Financeir0'!AQ11</f>
        <v>#REF!</v>
      </c>
      <c r="AX16" s="147" t="e">
        <f>+AW16</f>
        <v>#REF!</v>
      </c>
      <c r="AY16" s="147" t="e">
        <f>+'Emprestimo ao Sector Financeir0'!AR11</f>
        <v>#REF!</v>
      </c>
      <c r="AZ16" s="147" t="e">
        <f>+'Emprestimo ao Sector Financeir0'!AS11</f>
        <v>#REF!</v>
      </c>
      <c r="BA16" s="147" t="e">
        <f>+'Emprestimo ao Sector Financeir0'!AT11</f>
        <v>#REF!</v>
      </c>
      <c r="BB16" s="147" t="e">
        <f t="shared" si="0"/>
        <v>#REF!</v>
      </c>
      <c r="BC16" s="147" t="e">
        <f>+'Emprestimo ao Sector Financeir0'!AU11</f>
        <v>#REF!</v>
      </c>
      <c r="BD16" s="147" t="e">
        <f>+'Emprestimo ao Sector Financeir0'!AV11</f>
        <v>#REF!</v>
      </c>
      <c r="BE16" s="147" t="e">
        <f>+'Emprestimo ao Sector Financeir0'!AW11</f>
        <v>#REF!</v>
      </c>
      <c r="BF16" s="147" t="e">
        <f>+BE16</f>
        <v>#REF!</v>
      </c>
      <c r="BG16" s="147" t="e">
        <f>+BF16</f>
        <v>#REF!</v>
      </c>
      <c r="BH16" s="147" t="e">
        <f>+'Emprestimo ao Sector Financeir0'!AX11</f>
        <v>#REF!</v>
      </c>
      <c r="BI16" s="147" t="e">
        <f>+'Emprestimo ao Sector Financeir0'!AY11</f>
        <v>#REF!</v>
      </c>
      <c r="BJ16" s="147" t="e">
        <f>+'Emprestimo ao Sector Financeir0'!AZ11</f>
        <v>#REF!</v>
      </c>
      <c r="BK16" s="147">
        <v>0</v>
      </c>
      <c r="BL16" s="147" t="e">
        <f>+'Emprestimo ao Sector Financeir0'!BA11</f>
        <v>#REF!</v>
      </c>
      <c r="BM16" s="147" t="e">
        <f>+'Emprestimo ao Sector Financeir0'!BB11</f>
        <v>#REF!</v>
      </c>
      <c r="BN16" s="147" t="e">
        <f>+'Emprestimo ao Sector Financeir0'!BC11</f>
        <v>#REF!</v>
      </c>
      <c r="BO16" s="147">
        <v>0</v>
      </c>
      <c r="BP16" s="147" t="e">
        <f>+'Emprestimo ao Sector Financeir0'!BD11</f>
        <v>#REF!</v>
      </c>
      <c r="BQ16" s="147" t="e">
        <f>+'Emprestimo ao Sector Financeir0'!BE11</f>
        <v>#REF!</v>
      </c>
      <c r="BR16" s="147" t="e">
        <f>+'Emprestimo ao Sector Financeir0'!BF11</f>
        <v>#REF!</v>
      </c>
      <c r="BS16" s="147">
        <v>0</v>
      </c>
      <c r="BT16" s="147" t="e">
        <f>+'Emprestimo ao Sector Financeir0'!BG11</f>
        <v>#REF!</v>
      </c>
      <c r="BU16" s="147" t="e">
        <f>+'Emprestimo ao Sector Financeir0'!BH11</f>
        <v>#REF!</v>
      </c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</row>
    <row r="17" spans="1:258" ht="24.75" hidden="1" customHeight="1" x14ac:dyDescent="0.25">
      <c r="A17" s="10"/>
      <c r="B17" s="10"/>
      <c r="C17" s="87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  <c r="BR17" s="151"/>
      <c r="BS17" s="151"/>
      <c r="BT17" s="151"/>
      <c r="BU17" s="151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</row>
    <row r="18" spans="1:258" ht="24.75" customHeight="1" x14ac:dyDescent="0.25">
      <c r="A18" s="10"/>
      <c r="B18" s="10"/>
      <c r="C18" s="138" t="s">
        <v>427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51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</row>
    <row r="19" spans="1:258" ht="27" customHeight="1" x14ac:dyDescent="0.25">
      <c r="A19" s="9"/>
      <c r="B19" s="9"/>
      <c r="C19" s="146" t="s">
        <v>420</v>
      </c>
      <c r="D19" s="85">
        <f>+D10+D14</f>
        <v>0</v>
      </c>
      <c r="E19" s="85">
        <f t="shared" ref="E19:BA21" si="2">+E10+E14</f>
        <v>0</v>
      </c>
      <c r="F19" s="85">
        <f t="shared" si="2"/>
        <v>0</v>
      </c>
      <c r="G19" s="85">
        <f t="shared" si="2"/>
        <v>2874.7040699999998</v>
      </c>
      <c r="H19" s="85">
        <f t="shared" si="2"/>
        <v>2874.7040699999998</v>
      </c>
      <c r="I19" s="85">
        <f t="shared" si="2"/>
        <v>20513.936065169997</v>
      </c>
      <c r="J19" s="85">
        <f t="shared" si="2"/>
        <v>5584.7494434999999</v>
      </c>
      <c r="K19" s="85">
        <f t="shared" si="2"/>
        <v>6854.3927775599996</v>
      </c>
      <c r="L19" s="85">
        <f t="shared" si="2"/>
        <v>32953.078286229997</v>
      </c>
      <c r="M19" s="85">
        <f t="shared" si="2"/>
        <v>35827.782356229996</v>
      </c>
      <c r="N19" s="85">
        <f t="shared" si="2"/>
        <v>2337.14041731</v>
      </c>
      <c r="O19" s="85">
        <f t="shared" si="2"/>
        <v>2949.6073437499999</v>
      </c>
      <c r="P19" s="85">
        <f t="shared" si="2"/>
        <v>13274.757752709998</v>
      </c>
      <c r="Q19" s="85">
        <f t="shared" si="2"/>
        <v>18561.505513769996</v>
      </c>
      <c r="R19" s="85">
        <f t="shared" si="2"/>
        <v>3000</v>
      </c>
      <c r="S19" s="85">
        <f t="shared" si="2"/>
        <v>196</v>
      </c>
      <c r="T19" s="85">
        <f t="shared" si="2"/>
        <v>6804</v>
      </c>
      <c r="U19" s="85">
        <f t="shared" si="2"/>
        <v>10000</v>
      </c>
      <c r="V19" s="85">
        <f t="shared" si="2"/>
        <v>28561.505513769996</v>
      </c>
      <c r="W19" s="147">
        <f t="shared" si="2"/>
        <v>64389.287869999993</v>
      </c>
      <c r="X19" s="147" t="e">
        <f t="shared" si="2"/>
        <v>#REF!</v>
      </c>
      <c r="Y19" s="147" t="e">
        <f t="shared" si="2"/>
        <v>#REF!</v>
      </c>
      <c r="Z19" s="147" t="e">
        <f t="shared" si="2"/>
        <v>#REF!</v>
      </c>
      <c r="AA19" s="147" t="e">
        <f t="shared" si="2"/>
        <v>#REF!</v>
      </c>
      <c r="AB19" s="147" t="e">
        <f t="shared" si="2"/>
        <v>#REF!</v>
      </c>
      <c r="AC19" s="147" t="e">
        <f t="shared" si="2"/>
        <v>#REF!</v>
      </c>
      <c r="AD19" s="147" t="e">
        <f t="shared" si="2"/>
        <v>#REF!</v>
      </c>
      <c r="AE19" s="147" t="e">
        <f t="shared" si="2"/>
        <v>#REF!</v>
      </c>
      <c r="AF19" s="147" t="e">
        <f t="shared" si="2"/>
        <v>#REF!</v>
      </c>
      <c r="AG19" s="147" t="e">
        <f t="shared" si="2"/>
        <v>#REF!</v>
      </c>
      <c r="AH19" s="147" t="e">
        <f t="shared" si="2"/>
        <v>#REF!</v>
      </c>
      <c r="AI19" s="147" t="e">
        <f t="shared" si="2"/>
        <v>#REF!</v>
      </c>
      <c r="AJ19" s="147" t="e">
        <f t="shared" si="2"/>
        <v>#REF!</v>
      </c>
      <c r="AK19" s="147" t="e">
        <f t="shared" si="2"/>
        <v>#REF!</v>
      </c>
      <c r="AL19" s="147" t="e">
        <f t="shared" si="2"/>
        <v>#REF!</v>
      </c>
      <c r="AM19" s="147" t="e">
        <f>+AM10+AM14</f>
        <v>#REF!</v>
      </c>
      <c r="AN19" s="147" t="e">
        <f t="shared" si="2"/>
        <v>#REF!</v>
      </c>
      <c r="AO19" s="147" t="e">
        <f t="shared" si="2"/>
        <v>#REF!</v>
      </c>
      <c r="AP19" s="147" t="e">
        <f t="shared" si="2"/>
        <v>#REF!</v>
      </c>
      <c r="AQ19" s="147" t="e">
        <f t="shared" si="2"/>
        <v>#REF!</v>
      </c>
      <c r="AR19" s="148" t="e">
        <f t="shared" si="2"/>
        <v>#REF!</v>
      </c>
      <c r="AS19" s="148" t="e">
        <f t="shared" si="2"/>
        <v>#REF!</v>
      </c>
      <c r="AT19" s="147" t="e">
        <f t="shared" si="2"/>
        <v>#REF!</v>
      </c>
      <c r="AU19" s="148" t="e">
        <f t="shared" si="2"/>
        <v>#REF!</v>
      </c>
      <c r="AV19" s="148" t="e">
        <f t="shared" si="2"/>
        <v>#REF!</v>
      </c>
      <c r="AW19" s="148" t="e">
        <f t="shared" si="2"/>
        <v>#REF!</v>
      </c>
      <c r="AX19" s="147" t="e">
        <f t="shared" si="2"/>
        <v>#REF!</v>
      </c>
      <c r="AY19" s="147" t="e">
        <f t="shared" si="2"/>
        <v>#REF!</v>
      </c>
      <c r="AZ19" s="147" t="e">
        <f t="shared" si="2"/>
        <v>#REF!</v>
      </c>
      <c r="BA19" s="147" t="e">
        <f t="shared" si="2"/>
        <v>#REF!</v>
      </c>
      <c r="BB19" s="147" t="e">
        <f>+AY19+AZ19+BA19</f>
        <v>#REF!</v>
      </c>
      <c r="BC19" s="147" t="e">
        <f t="shared" ref="BC19:BE21" si="3">+BC10+BC14</f>
        <v>#REF!</v>
      </c>
      <c r="BD19" s="147" t="e">
        <f t="shared" si="3"/>
        <v>#REF!</v>
      </c>
      <c r="BE19" s="147" t="e">
        <f t="shared" si="3"/>
        <v>#REF!</v>
      </c>
      <c r="BF19" s="147" t="e">
        <f>+BC19+BD19+BE19</f>
        <v>#REF!</v>
      </c>
      <c r="BG19" s="147" t="e">
        <f>+BF19+BB19+AX19+AT19</f>
        <v>#REF!</v>
      </c>
      <c r="BH19" s="147" t="e">
        <f t="shared" ref="BH19:BU21" si="4">+BH10+BH14</f>
        <v>#REF!</v>
      </c>
      <c r="BI19" s="147" t="e">
        <f t="shared" si="4"/>
        <v>#REF!</v>
      </c>
      <c r="BJ19" s="147" t="e">
        <f t="shared" si="4"/>
        <v>#REF!</v>
      </c>
      <c r="BK19" s="147" t="e">
        <f t="shared" si="4"/>
        <v>#REF!</v>
      </c>
      <c r="BL19" s="147" t="e">
        <f t="shared" si="4"/>
        <v>#REF!</v>
      </c>
      <c r="BM19" s="147" t="e">
        <f t="shared" si="4"/>
        <v>#REF!</v>
      </c>
      <c r="BN19" s="147" t="e">
        <f t="shared" si="4"/>
        <v>#REF!</v>
      </c>
      <c r="BO19" s="147" t="e">
        <f t="shared" si="4"/>
        <v>#REF!</v>
      </c>
      <c r="BP19" s="147" t="e">
        <f t="shared" si="4"/>
        <v>#REF!</v>
      </c>
      <c r="BQ19" s="147" t="e">
        <f t="shared" si="4"/>
        <v>#REF!</v>
      </c>
      <c r="BR19" s="147" t="e">
        <f t="shared" si="4"/>
        <v>#REF!</v>
      </c>
      <c r="BS19" s="147" t="e">
        <f t="shared" si="4"/>
        <v>#REF!</v>
      </c>
      <c r="BT19" s="147" t="e">
        <f t="shared" si="4"/>
        <v>#REF!</v>
      </c>
      <c r="BU19" s="147" t="e">
        <f t="shared" si="4"/>
        <v>#REF!</v>
      </c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</row>
    <row r="20" spans="1:258" ht="27" customHeight="1" x14ac:dyDescent="0.25">
      <c r="A20" s="9"/>
      <c r="B20" s="9"/>
      <c r="C20" s="146" t="s">
        <v>424</v>
      </c>
      <c r="D20" s="85">
        <f>+D11+D15</f>
        <v>204.26206667000002</v>
      </c>
      <c r="E20" s="85">
        <f t="shared" si="2"/>
        <v>0</v>
      </c>
      <c r="F20" s="85">
        <f t="shared" si="2"/>
        <v>0</v>
      </c>
      <c r="G20" s="85">
        <f t="shared" si="2"/>
        <v>0</v>
      </c>
      <c r="H20" s="85">
        <f t="shared" si="2"/>
        <v>0</v>
      </c>
      <c r="I20" s="85">
        <f t="shared" si="2"/>
        <v>12000</v>
      </c>
      <c r="J20" s="85">
        <f t="shared" si="2"/>
        <v>0</v>
      </c>
      <c r="K20" s="85">
        <f t="shared" si="2"/>
        <v>3.59E-4</v>
      </c>
      <c r="L20" s="85">
        <f t="shared" si="2"/>
        <v>12000.000359</v>
      </c>
      <c r="M20" s="85">
        <f t="shared" si="2"/>
        <v>12000.000359</v>
      </c>
      <c r="N20" s="85">
        <f t="shared" si="2"/>
        <v>0</v>
      </c>
      <c r="O20" s="85">
        <f t="shared" si="2"/>
        <v>0</v>
      </c>
      <c r="P20" s="85">
        <f t="shared" si="2"/>
        <v>5000</v>
      </c>
      <c r="Q20" s="85">
        <f t="shared" si="2"/>
        <v>5000</v>
      </c>
      <c r="R20" s="85">
        <f t="shared" si="2"/>
        <v>5000</v>
      </c>
      <c r="S20" s="85">
        <f t="shared" si="2"/>
        <v>0</v>
      </c>
      <c r="T20" s="85">
        <f t="shared" si="2"/>
        <v>5000</v>
      </c>
      <c r="U20" s="85">
        <f t="shared" si="2"/>
        <v>10000</v>
      </c>
      <c r="V20" s="85">
        <f t="shared" si="2"/>
        <v>15000</v>
      </c>
      <c r="W20" s="147">
        <f t="shared" si="2"/>
        <v>27000.000358999998</v>
      </c>
      <c r="X20" s="147" t="e">
        <f t="shared" si="2"/>
        <v>#REF!</v>
      </c>
      <c r="Y20" s="147" t="e">
        <f t="shared" si="2"/>
        <v>#REF!</v>
      </c>
      <c r="Z20" s="147" t="e">
        <f t="shared" si="2"/>
        <v>#REF!</v>
      </c>
      <c r="AA20" s="147" t="e">
        <f t="shared" si="2"/>
        <v>#REF!</v>
      </c>
      <c r="AB20" s="147" t="e">
        <f t="shared" si="2"/>
        <v>#REF!</v>
      </c>
      <c r="AC20" s="147" t="e">
        <f t="shared" si="2"/>
        <v>#REF!</v>
      </c>
      <c r="AD20" s="147" t="e">
        <f t="shared" si="2"/>
        <v>#REF!</v>
      </c>
      <c r="AE20" s="147" t="e">
        <f t="shared" si="2"/>
        <v>#REF!</v>
      </c>
      <c r="AF20" s="147" t="e">
        <f t="shared" si="2"/>
        <v>#REF!</v>
      </c>
      <c r="AG20" s="147" t="e">
        <f t="shared" si="2"/>
        <v>#REF!</v>
      </c>
      <c r="AH20" s="147" t="e">
        <f t="shared" si="2"/>
        <v>#REF!</v>
      </c>
      <c r="AI20" s="147" t="e">
        <f t="shared" si="2"/>
        <v>#REF!</v>
      </c>
      <c r="AJ20" s="147" t="e">
        <f t="shared" si="2"/>
        <v>#REF!</v>
      </c>
      <c r="AK20" s="147" t="e">
        <f t="shared" si="2"/>
        <v>#REF!</v>
      </c>
      <c r="AL20" s="147" t="e">
        <f t="shared" si="2"/>
        <v>#REF!</v>
      </c>
      <c r="AM20" s="147" t="e">
        <f t="shared" si="2"/>
        <v>#REF!</v>
      </c>
      <c r="AN20" s="147" t="e">
        <f t="shared" si="2"/>
        <v>#REF!</v>
      </c>
      <c r="AO20" s="147" t="e">
        <f t="shared" si="2"/>
        <v>#REF!</v>
      </c>
      <c r="AP20" s="147" t="e">
        <f t="shared" si="2"/>
        <v>#REF!</v>
      </c>
      <c r="AQ20" s="147" t="e">
        <f t="shared" si="2"/>
        <v>#REF!</v>
      </c>
      <c r="AR20" s="148" t="e">
        <f t="shared" si="2"/>
        <v>#REF!</v>
      </c>
      <c r="AS20" s="148" t="e">
        <f t="shared" si="2"/>
        <v>#REF!</v>
      </c>
      <c r="AT20" s="147" t="e">
        <f t="shared" si="2"/>
        <v>#REF!</v>
      </c>
      <c r="AU20" s="148" t="e">
        <f t="shared" si="2"/>
        <v>#REF!</v>
      </c>
      <c r="AV20" s="148" t="e">
        <f t="shared" si="2"/>
        <v>#REF!</v>
      </c>
      <c r="AW20" s="148" t="e">
        <f t="shared" si="2"/>
        <v>#REF!</v>
      </c>
      <c r="AX20" s="147" t="e">
        <f t="shared" si="2"/>
        <v>#REF!</v>
      </c>
      <c r="AY20" s="147" t="e">
        <f t="shared" si="2"/>
        <v>#REF!</v>
      </c>
      <c r="AZ20" s="147" t="e">
        <f t="shared" si="2"/>
        <v>#REF!</v>
      </c>
      <c r="BA20" s="147" t="e">
        <f t="shared" si="2"/>
        <v>#REF!</v>
      </c>
      <c r="BB20" s="147" t="e">
        <f>+AY20+AZ20+BA20</f>
        <v>#REF!</v>
      </c>
      <c r="BC20" s="147" t="e">
        <f t="shared" si="3"/>
        <v>#REF!</v>
      </c>
      <c r="BD20" s="147" t="e">
        <f t="shared" si="3"/>
        <v>#REF!</v>
      </c>
      <c r="BE20" s="147" t="e">
        <f t="shared" si="3"/>
        <v>#REF!</v>
      </c>
      <c r="BF20" s="147" t="e">
        <f>+BC20+BD20+BE20</f>
        <v>#REF!</v>
      </c>
      <c r="BG20" s="147" t="e">
        <f>+BF20+BB20+AX20+AT20</f>
        <v>#REF!</v>
      </c>
      <c r="BH20" s="147" t="e">
        <f t="shared" si="4"/>
        <v>#REF!</v>
      </c>
      <c r="BI20" s="147" t="e">
        <f t="shared" si="4"/>
        <v>#REF!</v>
      </c>
      <c r="BJ20" s="147" t="e">
        <f t="shared" si="4"/>
        <v>#REF!</v>
      </c>
      <c r="BK20" s="147" t="e">
        <f t="shared" si="4"/>
        <v>#REF!</v>
      </c>
      <c r="BL20" s="147" t="e">
        <f t="shared" si="4"/>
        <v>#REF!</v>
      </c>
      <c r="BM20" s="147" t="e">
        <f t="shared" si="4"/>
        <v>#REF!</v>
      </c>
      <c r="BN20" s="147" t="e">
        <f t="shared" si="4"/>
        <v>#REF!</v>
      </c>
      <c r="BO20" s="147" t="e">
        <f t="shared" si="4"/>
        <v>#REF!</v>
      </c>
      <c r="BP20" s="147" t="e">
        <f t="shared" si="4"/>
        <v>#REF!</v>
      </c>
      <c r="BQ20" s="147" t="e">
        <f t="shared" si="4"/>
        <v>#REF!</v>
      </c>
      <c r="BR20" s="147" t="e">
        <f t="shared" si="4"/>
        <v>#REF!</v>
      </c>
      <c r="BS20" s="147" t="e">
        <f t="shared" si="4"/>
        <v>#REF!</v>
      </c>
      <c r="BT20" s="147" t="e">
        <f t="shared" si="4"/>
        <v>#REF!</v>
      </c>
      <c r="BU20" s="147" t="e">
        <f t="shared" si="4"/>
        <v>#REF!</v>
      </c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</row>
    <row r="21" spans="1:258" ht="27" customHeight="1" thickBot="1" x14ac:dyDescent="0.3">
      <c r="A21" s="9"/>
      <c r="B21" s="9"/>
      <c r="C21" s="150" t="s">
        <v>425</v>
      </c>
      <c r="D21" s="152" t="e">
        <f>+D12+D16</f>
        <v>#REF!</v>
      </c>
      <c r="E21" s="152" t="e">
        <f t="shared" si="2"/>
        <v>#REF!</v>
      </c>
      <c r="F21" s="152" t="e">
        <f t="shared" si="2"/>
        <v>#REF!</v>
      </c>
      <c r="G21" s="152" t="e">
        <f t="shared" si="2"/>
        <v>#REF!</v>
      </c>
      <c r="H21" s="152" t="e">
        <f t="shared" si="2"/>
        <v>#REF!</v>
      </c>
      <c r="I21" s="152" t="e">
        <f t="shared" si="2"/>
        <v>#REF!</v>
      </c>
      <c r="J21" s="152" t="e">
        <f t="shared" si="2"/>
        <v>#REF!</v>
      </c>
      <c r="K21" s="152" t="e">
        <f t="shared" si="2"/>
        <v>#REF!</v>
      </c>
      <c r="L21" s="152" t="e">
        <f t="shared" si="2"/>
        <v>#REF!</v>
      </c>
      <c r="M21" s="152" t="e">
        <f t="shared" si="2"/>
        <v>#REF!</v>
      </c>
      <c r="N21" s="152" t="e">
        <f t="shared" si="2"/>
        <v>#REF!</v>
      </c>
      <c r="O21" s="152" t="e">
        <f t="shared" si="2"/>
        <v>#REF!</v>
      </c>
      <c r="P21" s="152" t="e">
        <f t="shared" si="2"/>
        <v>#REF!</v>
      </c>
      <c r="Q21" s="152" t="e">
        <f t="shared" si="2"/>
        <v>#REF!</v>
      </c>
      <c r="R21" s="152" t="e">
        <f t="shared" si="2"/>
        <v>#REF!</v>
      </c>
      <c r="S21" s="152" t="e">
        <f t="shared" si="2"/>
        <v>#REF!</v>
      </c>
      <c r="T21" s="152" t="e">
        <f t="shared" si="2"/>
        <v>#REF!</v>
      </c>
      <c r="U21" s="152" t="e">
        <f t="shared" si="2"/>
        <v>#REF!</v>
      </c>
      <c r="V21" s="152" t="e">
        <f t="shared" si="2"/>
        <v>#REF!</v>
      </c>
      <c r="W21" s="153" t="e">
        <f t="shared" si="2"/>
        <v>#REF!</v>
      </c>
      <c r="X21" s="153" t="e">
        <f t="shared" si="2"/>
        <v>#REF!</v>
      </c>
      <c r="Y21" s="153" t="e">
        <f t="shared" si="2"/>
        <v>#REF!</v>
      </c>
      <c r="Z21" s="153" t="e">
        <f t="shared" si="2"/>
        <v>#REF!</v>
      </c>
      <c r="AA21" s="153" t="e">
        <f t="shared" si="2"/>
        <v>#REF!</v>
      </c>
      <c r="AB21" s="153" t="e">
        <f t="shared" si="2"/>
        <v>#REF!</v>
      </c>
      <c r="AC21" s="153" t="e">
        <f t="shared" si="2"/>
        <v>#REF!</v>
      </c>
      <c r="AD21" s="153" t="e">
        <f t="shared" si="2"/>
        <v>#REF!</v>
      </c>
      <c r="AE21" s="153" t="e">
        <f t="shared" si="2"/>
        <v>#REF!</v>
      </c>
      <c r="AF21" s="153" t="e">
        <f t="shared" si="2"/>
        <v>#REF!</v>
      </c>
      <c r="AG21" s="153" t="e">
        <f t="shared" si="2"/>
        <v>#REF!</v>
      </c>
      <c r="AH21" s="153" t="e">
        <f t="shared" si="2"/>
        <v>#REF!</v>
      </c>
      <c r="AI21" s="153" t="e">
        <f t="shared" si="2"/>
        <v>#REF!</v>
      </c>
      <c r="AJ21" s="153" t="e">
        <f t="shared" si="2"/>
        <v>#REF!</v>
      </c>
      <c r="AK21" s="153" t="e">
        <f t="shared" si="2"/>
        <v>#REF!</v>
      </c>
      <c r="AL21" s="153" t="e">
        <f t="shared" si="2"/>
        <v>#REF!</v>
      </c>
      <c r="AM21" s="153" t="e">
        <f t="shared" si="2"/>
        <v>#REF!</v>
      </c>
      <c r="AN21" s="153" t="e">
        <f t="shared" si="2"/>
        <v>#REF!</v>
      </c>
      <c r="AO21" s="153" t="e">
        <f t="shared" si="2"/>
        <v>#REF!</v>
      </c>
      <c r="AP21" s="153" t="e">
        <f t="shared" si="2"/>
        <v>#REF!</v>
      </c>
      <c r="AQ21" s="153" t="e">
        <f t="shared" si="2"/>
        <v>#REF!</v>
      </c>
      <c r="AR21" s="154" t="e">
        <f t="shared" si="2"/>
        <v>#REF!</v>
      </c>
      <c r="AS21" s="154" t="e">
        <f t="shared" si="2"/>
        <v>#REF!</v>
      </c>
      <c r="AT21" s="153">
        <f t="shared" si="2"/>
        <v>117895.64185500001</v>
      </c>
      <c r="AU21" s="154" t="e">
        <f t="shared" si="2"/>
        <v>#REF!</v>
      </c>
      <c r="AV21" s="154" t="e">
        <f t="shared" si="2"/>
        <v>#REF!</v>
      </c>
      <c r="AW21" s="154" t="e">
        <f t="shared" si="2"/>
        <v>#REF!</v>
      </c>
      <c r="AX21" s="153" t="e">
        <f t="shared" si="2"/>
        <v>#REF!</v>
      </c>
      <c r="AY21" s="153" t="e">
        <f t="shared" si="2"/>
        <v>#REF!</v>
      </c>
      <c r="AZ21" s="153" t="e">
        <f t="shared" si="2"/>
        <v>#REF!</v>
      </c>
      <c r="BA21" s="153" t="e">
        <f t="shared" si="2"/>
        <v>#REF!</v>
      </c>
      <c r="BB21" s="153" t="e">
        <f>+BB12+BB16</f>
        <v>#REF!</v>
      </c>
      <c r="BC21" s="153" t="e">
        <f t="shared" si="3"/>
        <v>#REF!</v>
      </c>
      <c r="BD21" s="153" t="e">
        <f t="shared" si="3"/>
        <v>#REF!</v>
      </c>
      <c r="BE21" s="153" t="e">
        <f t="shared" si="3"/>
        <v>#REF!</v>
      </c>
      <c r="BF21" s="153" t="e">
        <f>+BF12+BF16</f>
        <v>#REF!</v>
      </c>
      <c r="BG21" s="153" t="e">
        <f>+BF21</f>
        <v>#REF!</v>
      </c>
      <c r="BH21" s="153" t="e">
        <f t="shared" si="4"/>
        <v>#REF!</v>
      </c>
      <c r="BI21" s="153" t="e">
        <f t="shared" si="4"/>
        <v>#REF!</v>
      </c>
      <c r="BJ21" s="153" t="e">
        <f t="shared" si="4"/>
        <v>#REF!</v>
      </c>
      <c r="BK21" s="153">
        <f t="shared" si="4"/>
        <v>169690.57943710999</v>
      </c>
      <c r="BL21" s="153" t="e">
        <f t="shared" si="4"/>
        <v>#REF!</v>
      </c>
      <c r="BM21" s="153" t="e">
        <f t="shared" si="4"/>
        <v>#REF!</v>
      </c>
      <c r="BN21" s="153" t="e">
        <f t="shared" si="4"/>
        <v>#REF!</v>
      </c>
      <c r="BO21" s="153">
        <f t="shared" si="4"/>
        <v>173914.64095065999</v>
      </c>
      <c r="BP21" s="153" t="e">
        <f t="shared" si="4"/>
        <v>#REF!</v>
      </c>
      <c r="BQ21" s="153" t="e">
        <f t="shared" si="4"/>
        <v>#REF!</v>
      </c>
      <c r="BR21" s="153" t="e">
        <f t="shared" si="4"/>
        <v>#REF!</v>
      </c>
      <c r="BS21" s="153">
        <f t="shared" si="4"/>
        <v>215564.64095065999</v>
      </c>
      <c r="BT21" s="153" t="e">
        <f t="shared" si="4"/>
        <v>#REF!</v>
      </c>
      <c r="BU21" s="153" t="e">
        <f t="shared" si="4"/>
        <v>#REF!</v>
      </c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</row>
    <row r="22" spans="1:258" ht="15.75" thickTop="1" x14ac:dyDescent="0.25">
      <c r="C22" s="82" t="s">
        <v>428</v>
      </c>
      <c r="BJ22" s="4"/>
      <c r="BL22" s="4"/>
      <c r="BM22" s="4"/>
      <c r="BN22" s="4"/>
      <c r="BO22" s="4"/>
      <c r="BP22" s="4"/>
      <c r="BQ22" s="4"/>
      <c r="BR22" s="4"/>
      <c r="BS22" s="4"/>
      <c r="BT22" s="4"/>
      <c r="BU22" s="4"/>
    </row>
    <row r="23" spans="1:258" x14ac:dyDescent="0.25">
      <c r="C23" s="14"/>
      <c r="AD23" s="102"/>
      <c r="AM23" s="102"/>
      <c r="BO23" s="4"/>
    </row>
    <row r="24" spans="1:258" x14ac:dyDescent="0.25"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BO24" s="4"/>
    </row>
    <row r="25" spans="1:258" x14ac:dyDescent="0.25"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36"/>
      <c r="BP25" s="102"/>
      <c r="BQ25" s="102"/>
      <c r="BR25" s="102"/>
      <c r="BS25" s="102"/>
      <c r="BT25" s="102"/>
      <c r="BU25" s="102"/>
    </row>
    <row r="26" spans="1:258" x14ac:dyDescent="0.25">
      <c r="BO26" s="4"/>
    </row>
    <row r="27" spans="1:258" x14ac:dyDescent="0.25">
      <c r="BO27" s="4"/>
    </row>
    <row r="28" spans="1:258" x14ac:dyDescent="0.25">
      <c r="BO28" s="4"/>
    </row>
    <row r="29" spans="1:258" x14ac:dyDescent="0.25">
      <c r="BO29" s="4"/>
    </row>
    <row r="30" spans="1:258" x14ac:dyDescent="0.25">
      <c r="BO30" s="4"/>
    </row>
    <row r="31" spans="1:258" x14ac:dyDescent="0.25">
      <c r="BO31" s="4"/>
    </row>
    <row r="32" spans="1:258" x14ac:dyDescent="0.25">
      <c r="BO32" s="4"/>
    </row>
    <row r="33" spans="31:67" x14ac:dyDescent="0.25">
      <c r="BO33" s="4"/>
    </row>
    <row r="44" spans="31:67" x14ac:dyDescent="0.25">
      <c r="AE44" s="4"/>
    </row>
  </sheetData>
  <mergeCells count="9">
    <mergeCell ref="BK7:BS7"/>
    <mergeCell ref="C7:C8"/>
    <mergeCell ref="W7:W8"/>
    <mergeCell ref="AP7:AP8"/>
    <mergeCell ref="AT7:AT8"/>
    <mergeCell ref="AX7:AX8"/>
    <mergeCell ref="BB7:BB8"/>
    <mergeCell ref="BG7:BG8"/>
    <mergeCell ref="BF7:BF8"/>
  </mergeCells>
  <printOptions horizontalCentered="1"/>
  <pageMargins left="0.31496062992125984" right="0.31496062992125984" top="1.3385826771653544" bottom="0" header="0.31496062992125984" footer="0.31496062992125984"/>
  <pageSetup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A1:R40"/>
  <sheetViews>
    <sheetView topLeftCell="F19" workbookViewId="0">
      <selection activeCell="I44" sqref="I44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19.85546875" customWidth="1"/>
    <col min="5" max="5" width="24.85546875" customWidth="1"/>
    <col min="6" max="6" width="42.85546875" customWidth="1"/>
    <col min="7" max="7" width="20.140625" customWidth="1"/>
    <col min="8" max="8" width="15.5703125" bestFit="1" customWidth="1"/>
    <col min="9" max="9" width="17.7109375" customWidth="1"/>
    <col min="10" max="10" width="15.140625" customWidth="1"/>
    <col min="11" max="11" width="19.85546875" style="52" customWidth="1"/>
    <col min="12" max="12" width="19.5703125" style="52" customWidth="1"/>
    <col min="13" max="13" width="18.140625" style="52" customWidth="1"/>
    <col min="14" max="14" width="17.5703125" style="52" customWidth="1"/>
    <col min="15" max="16" width="13.5703125" style="52" bestFit="1" customWidth="1"/>
    <col min="17" max="17" width="19" style="52" bestFit="1" customWidth="1"/>
    <col min="18" max="18" width="18" bestFit="1" customWidth="1"/>
  </cols>
  <sheetData>
    <row r="1" spans="1:15" x14ac:dyDescent="0.25">
      <c r="A1" s="16"/>
      <c r="B1" s="16"/>
      <c r="C1" s="215" t="s">
        <v>9</v>
      </c>
      <c r="D1" s="215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16" t="s">
        <v>16</v>
      </c>
      <c r="L1" s="216"/>
      <c r="M1" s="43" t="s">
        <v>17</v>
      </c>
      <c r="N1" s="51"/>
      <c r="O1" s="51"/>
    </row>
    <row r="2" spans="1:15" ht="27" x14ac:dyDescent="0.25">
      <c r="A2" s="16"/>
      <c r="B2" s="16"/>
      <c r="C2" s="217">
        <v>41641</v>
      </c>
      <c r="D2" s="217"/>
      <c r="E2" s="20">
        <v>34672</v>
      </c>
      <c r="F2" s="20" t="s">
        <v>281</v>
      </c>
      <c r="G2" s="20" t="s">
        <v>305</v>
      </c>
      <c r="H2" s="21" t="s">
        <v>284</v>
      </c>
      <c r="I2" s="57">
        <v>0</v>
      </c>
      <c r="J2" s="57">
        <v>0</v>
      </c>
      <c r="K2" s="218">
        <v>0</v>
      </c>
      <c r="L2" s="219"/>
      <c r="M2" s="57">
        <v>0</v>
      </c>
      <c r="N2" s="51"/>
      <c r="O2" s="51"/>
    </row>
    <row r="3" spans="1:15" ht="27" x14ac:dyDescent="0.25">
      <c r="A3" s="16"/>
      <c r="B3" s="16"/>
      <c r="C3" s="217">
        <v>41641</v>
      </c>
      <c r="D3" s="217"/>
      <c r="E3" s="20">
        <v>34672</v>
      </c>
      <c r="F3" s="20" t="s">
        <v>281</v>
      </c>
      <c r="G3" s="20" t="s">
        <v>312</v>
      </c>
      <c r="H3" s="21" t="s">
        <v>284</v>
      </c>
      <c r="I3" s="57">
        <v>0</v>
      </c>
      <c r="J3" s="57">
        <v>0</v>
      </c>
      <c r="K3" s="219">
        <v>35000000000</v>
      </c>
      <c r="L3" s="219"/>
      <c r="M3" s="57">
        <v>0</v>
      </c>
      <c r="N3" s="51"/>
      <c r="O3" s="51"/>
    </row>
    <row r="4" spans="1:15" ht="27" x14ac:dyDescent="0.25">
      <c r="A4" s="16"/>
      <c r="B4" s="16"/>
      <c r="C4" s="217">
        <v>41641</v>
      </c>
      <c r="D4" s="217"/>
      <c r="E4" s="20">
        <v>34672</v>
      </c>
      <c r="F4" s="20" t="s">
        <v>281</v>
      </c>
      <c r="G4" s="20" t="s">
        <v>300</v>
      </c>
      <c r="H4" s="21" t="s">
        <v>284</v>
      </c>
      <c r="I4" s="57">
        <v>0</v>
      </c>
      <c r="J4" s="57">
        <v>0</v>
      </c>
      <c r="K4" s="218">
        <v>0</v>
      </c>
      <c r="L4" s="219"/>
      <c r="M4" s="57">
        <v>0</v>
      </c>
      <c r="N4" s="51"/>
      <c r="O4" s="51"/>
    </row>
    <row r="5" spans="1:15" x14ac:dyDescent="0.25">
      <c r="A5" s="16"/>
      <c r="B5" s="16"/>
      <c r="C5" s="24"/>
      <c r="D5" s="24"/>
      <c r="E5" s="20"/>
      <c r="F5" s="20"/>
      <c r="G5" s="20"/>
      <c r="H5" s="21"/>
      <c r="I5" s="22"/>
      <c r="J5" s="22"/>
      <c r="K5" s="44"/>
      <c r="L5" s="44"/>
      <c r="M5" s="44"/>
      <c r="N5" s="51"/>
      <c r="O5" s="51"/>
    </row>
    <row r="6" spans="1:15" ht="27" x14ac:dyDescent="0.25">
      <c r="A6" s="16"/>
      <c r="B6" s="16"/>
      <c r="C6" s="217">
        <v>41652</v>
      </c>
      <c r="D6" s="217"/>
      <c r="E6" s="20">
        <v>34981</v>
      </c>
      <c r="F6" s="20" t="s">
        <v>351</v>
      </c>
      <c r="G6" s="20" t="s">
        <v>312</v>
      </c>
      <c r="H6" s="21" t="s">
        <v>284</v>
      </c>
      <c r="I6" s="57">
        <v>0</v>
      </c>
      <c r="J6" s="57">
        <v>0</v>
      </c>
      <c r="K6" s="219">
        <v>2500000000</v>
      </c>
      <c r="L6" s="219"/>
      <c r="M6" s="57">
        <v>0</v>
      </c>
      <c r="N6" s="51"/>
      <c r="O6" s="51"/>
    </row>
    <row r="7" spans="1:15" x14ac:dyDescent="0.25">
      <c r="A7" s="16"/>
      <c r="B7" s="16"/>
      <c r="C7" s="24"/>
      <c r="D7" s="24"/>
      <c r="E7" s="20"/>
      <c r="F7" s="20"/>
      <c r="G7" s="20"/>
      <c r="H7" s="21"/>
      <c r="I7" s="57"/>
      <c r="J7" s="57"/>
      <c r="K7" s="44"/>
      <c r="L7" s="44"/>
      <c r="M7" s="57"/>
      <c r="N7" s="51"/>
      <c r="O7" s="51"/>
    </row>
    <row r="8" spans="1:15" ht="27" x14ac:dyDescent="0.25">
      <c r="A8" s="16"/>
      <c r="B8" s="16"/>
      <c r="C8" s="217">
        <v>41677</v>
      </c>
      <c r="D8" s="217"/>
      <c r="E8" s="20">
        <v>35749</v>
      </c>
      <c r="F8" s="20" t="s">
        <v>352</v>
      </c>
      <c r="G8" s="20" t="s">
        <v>312</v>
      </c>
      <c r="H8" s="21" t="s">
        <v>284</v>
      </c>
      <c r="I8" s="57">
        <v>0</v>
      </c>
      <c r="J8" s="57">
        <v>0</v>
      </c>
      <c r="K8" s="219">
        <v>500000000</v>
      </c>
      <c r="L8" s="219"/>
      <c r="M8" s="57">
        <v>0</v>
      </c>
      <c r="N8" s="51"/>
      <c r="O8" s="51"/>
    </row>
    <row r="9" spans="1:15" ht="27" x14ac:dyDescent="0.25">
      <c r="A9" s="16"/>
      <c r="B9" s="16"/>
      <c r="C9" s="217">
        <v>41682</v>
      </c>
      <c r="D9" s="217"/>
      <c r="E9" s="20">
        <v>35881</v>
      </c>
      <c r="F9" s="20" t="s">
        <v>353</v>
      </c>
      <c r="G9" s="20" t="s">
        <v>312</v>
      </c>
      <c r="H9" s="21" t="s">
        <v>284</v>
      </c>
      <c r="I9" s="57">
        <v>0</v>
      </c>
      <c r="J9" s="57">
        <v>0</v>
      </c>
      <c r="K9" s="220">
        <v>1500000000</v>
      </c>
      <c r="L9" s="220"/>
      <c r="M9" s="57">
        <v>0</v>
      </c>
      <c r="N9" s="51"/>
      <c r="O9" s="51"/>
    </row>
    <row r="10" spans="1:15" ht="27" x14ac:dyDescent="0.25">
      <c r="A10" s="16"/>
      <c r="B10" s="16"/>
      <c r="C10" s="217">
        <v>41682</v>
      </c>
      <c r="D10" s="217"/>
      <c r="E10" s="20">
        <v>35907</v>
      </c>
      <c r="F10" s="20" t="s">
        <v>354</v>
      </c>
      <c r="G10" s="20" t="s">
        <v>312</v>
      </c>
      <c r="H10" s="21" t="s">
        <v>284</v>
      </c>
      <c r="I10" s="57">
        <v>0</v>
      </c>
      <c r="J10" s="57">
        <v>0</v>
      </c>
      <c r="K10" s="218">
        <v>0</v>
      </c>
      <c r="L10" s="219"/>
      <c r="M10" s="58">
        <v>1500000000</v>
      </c>
      <c r="N10" s="51"/>
      <c r="O10" s="51"/>
    </row>
    <row r="11" spans="1:15" x14ac:dyDescent="0.25">
      <c r="A11" s="16"/>
      <c r="B11" s="16"/>
      <c r="C11" s="24"/>
      <c r="D11" s="24"/>
      <c r="E11" s="20"/>
      <c r="F11" s="20"/>
      <c r="G11" s="20"/>
      <c r="H11" s="21"/>
      <c r="I11" s="22"/>
      <c r="J11" s="22"/>
      <c r="K11" s="44"/>
      <c r="L11" s="47">
        <f>+K8</f>
        <v>500000000</v>
      </c>
      <c r="M11" s="47">
        <v>0</v>
      </c>
      <c r="N11" s="51"/>
      <c r="O11" s="51"/>
    </row>
    <row r="12" spans="1:15" ht="27" x14ac:dyDescent="0.25">
      <c r="A12" s="16"/>
      <c r="B12" s="16"/>
      <c r="C12" s="217">
        <v>41710</v>
      </c>
      <c r="D12" s="217"/>
      <c r="E12" s="20">
        <v>36869</v>
      </c>
      <c r="F12" s="20" t="s">
        <v>353</v>
      </c>
      <c r="G12" s="20" t="s">
        <v>312</v>
      </c>
      <c r="H12" s="21" t="s">
        <v>284</v>
      </c>
      <c r="I12" s="57">
        <v>0</v>
      </c>
      <c r="J12" s="57">
        <v>0</v>
      </c>
      <c r="K12" s="219">
        <v>300000000</v>
      </c>
      <c r="L12" s="219"/>
      <c r="M12" s="57">
        <v>0</v>
      </c>
      <c r="N12" s="51"/>
      <c r="O12" s="51"/>
    </row>
    <row r="13" spans="1:15" ht="27" x14ac:dyDescent="0.25">
      <c r="A13" s="16"/>
      <c r="B13" s="16"/>
      <c r="C13" s="217">
        <v>41729</v>
      </c>
      <c r="D13" s="217"/>
      <c r="E13" s="20">
        <v>37458</v>
      </c>
      <c r="F13" s="20" t="s">
        <v>355</v>
      </c>
      <c r="G13" s="20" t="s">
        <v>312</v>
      </c>
      <c r="H13" s="21" t="s">
        <v>284</v>
      </c>
      <c r="I13" s="57">
        <v>0</v>
      </c>
      <c r="J13" s="57">
        <v>0</v>
      </c>
      <c r="K13" s="219">
        <v>700000000</v>
      </c>
      <c r="L13" s="219"/>
      <c r="M13" s="57">
        <v>0</v>
      </c>
      <c r="N13" s="51"/>
      <c r="O13" s="51"/>
    </row>
    <row r="14" spans="1:15" x14ac:dyDescent="0.25">
      <c r="A14" s="16"/>
      <c r="B14" s="16"/>
      <c r="C14" s="24"/>
      <c r="D14" s="24"/>
      <c r="E14" s="20"/>
      <c r="F14" s="20"/>
      <c r="G14" s="20"/>
      <c r="H14" s="21"/>
      <c r="I14" s="57"/>
      <c r="J14" s="57"/>
      <c r="K14" s="44"/>
      <c r="L14" s="47">
        <f>+K13+K12</f>
        <v>1000000000</v>
      </c>
      <c r="M14" s="59"/>
      <c r="N14" s="51"/>
      <c r="O14" s="51"/>
    </row>
    <row r="15" spans="1:15" ht="27" x14ac:dyDescent="0.25">
      <c r="A15" s="16"/>
      <c r="B15" s="16"/>
      <c r="C15" s="217">
        <v>41730</v>
      </c>
      <c r="D15" s="217"/>
      <c r="E15" s="20">
        <v>37542</v>
      </c>
      <c r="F15" s="20" t="s">
        <v>355</v>
      </c>
      <c r="G15" s="20" t="s">
        <v>312</v>
      </c>
      <c r="H15" s="21" t="s">
        <v>284</v>
      </c>
      <c r="I15" s="57">
        <v>0</v>
      </c>
      <c r="J15" s="57">
        <v>0</v>
      </c>
      <c r="K15" s="219">
        <v>500000000</v>
      </c>
      <c r="L15" s="219"/>
      <c r="M15" s="57">
        <v>0</v>
      </c>
      <c r="N15" s="51"/>
      <c r="O15" s="51"/>
    </row>
    <row r="16" spans="1:15" ht="27" x14ac:dyDescent="0.25">
      <c r="A16" s="16"/>
      <c r="B16" s="16"/>
      <c r="C16" s="217">
        <v>41738</v>
      </c>
      <c r="D16" s="217"/>
      <c r="E16" s="20">
        <v>37821</v>
      </c>
      <c r="F16" s="20" t="s">
        <v>355</v>
      </c>
      <c r="G16" s="20" t="s">
        <v>312</v>
      </c>
      <c r="H16" s="21" t="s">
        <v>284</v>
      </c>
      <c r="I16" s="57">
        <v>0</v>
      </c>
      <c r="J16" s="57">
        <v>0</v>
      </c>
      <c r="K16" s="219">
        <v>500000000</v>
      </c>
      <c r="L16" s="219"/>
      <c r="M16" s="57">
        <v>0</v>
      </c>
      <c r="N16" s="51"/>
      <c r="O16" s="51"/>
    </row>
    <row r="17" spans="1:15" x14ac:dyDescent="0.25">
      <c r="A17" s="16"/>
      <c r="B17" s="16"/>
      <c r="C17" s="24"/>
      <c r="D17" s="24"/>
      <c r="E17" s="20"/>
      <c r="F17" s="20"/>
      <c r="G17" s="20"/>
      <c r="H17" s="21"/>
      <c r="I17" s="57"/>
      <c r="J17" s="57"/>
      <c r="K17" s="44"/>
      <c r="L17" s="47">
        <f>+K16+K15</f>
        <v>1000000000</v>
      </c>
      <c r="M17" s="47">
        <f>+L16+L15</f>
        <v>0</v>
      </c>
      <c r="N17" s="51"/>
      <c r="O17" s="51"/>
    </row>
    <row r="18" spans="1:15" ht="27" x14ac:dyDescent="0.25">
      <c r="A18" s="16"/>
      <c r="B18" s="16"/>
      <c r="C18" s="217">
        <v>41766</v>
      </c>
      <c r="D18" s="217"/>
      <c r="E18" s="20">
        <v>38777</v>
      </c>
      <c r="F18" s="20" t="s">
        <v>356</v>
      </c>
      <c r="G18" s="20" t="s">
        <v>357</v>
      </c>
      <c r="H18" s="21" t="s">
        <v>284</v>
      </c>
      <c r="I18" s="57">
        <v>0</v>
      </c>
      <c r="J18" s="57">
        <v>0</v>
      </c>
      <c r="K18" s="219">
        <v>800000000</v>
      </c>
      <c r="L18" s="219"/>
      <c r="M18" s="57">
        <v>0</v>
      </c>
      <c r="N18" s="51"/>
      <c r="O18" s="51"/>
    </row>
    <row r="19" spans="1:15" ht="27" x14ac:dyDescent="0.25">
      <c r="A19" s="16"/>
      <c r="B19" s="16"/>
      <c r="C19" s="217">
        <v>41766</v>
      </c>
      <c r="D19" s="217"/>
      <c r="E19" s="20">
        <v>38777</v>
      </c>
      <c r="F19" s="20" t="s">
        <v>356</v>
      </c>
      <c r="G19" s="20" t="s">
        <v>357</v>
      </c>
      <c r="H19" s="21" t="s">
        <v>284</v>
      </c>
      <c r="I19" s="57">
        <v>0</v>
      </c>
      <c r="J19" s="57">
        <v>0</v>
      </c>
      <c r="K19" s="219">
        <v>3000000000</v>
      </c>
      <c r="L19" s="219"/>
      <c r="M19" s="57">
        <v>0</v>
      </c>
      <c r="N19" s="51"/>
      <c r="O19" s="51"/>
    </row>
    <row r="20" spans="1:15" ht="27" x14ac:dyDescent="0.25">
      <c r="A20" s="16"/>
      <c r="B20" s="16"/>
      <c r="C20" s="217">
        <v>41767</v>
      </c>
      <c r="D20" s="217"/>
      <c r="E20" s="20">
        <v>38825</v>
      </c>
      <c r="F20" s="20" t="s">
        <v>358</v>
      </c>
      <c r="G20" s="20" t="s">
        <v>357</v>
      </c>
      <c r="H20" s="21" t="s">
        <v>284</v>
      </c>
      <c r="I20" s="57">
        <v>0</v>
      </c>
      <c r="J20" s="57">
        <v>0</v>
      </c>
      <c r="K20" s="219">
        <v>1400000000</v>
      </c>
      <c r="L20" s="219"/>
      <c r="M20" s="57">
        <v>0</v>
      </c>
      <c r="N20" s="51"/>
      <c r="O20" s="51"/>
    </row>
    <row r="21" spans="1:15" ht="27" x14ac:dyDescent="0.25">
      <c r="A21" s="16"/>
      <c r="B21" s="16"/>
      <c r="C21" s="217">
        <v>41768</v>
      </c>
      <c r="D21" s="217"/>
      <c r="E21" s="20">
        <v>38866</v>
      </c>
      <c r="F21" s="20" t="s">
        <v>359</v>
      </c>
      <c r="G21" s="20" t="s">
        <v>357</v>
      </c>
      <c r="H21" s="21" t="s">
        <v>284</v>
      </c>
      <c r="I21" s="57">
        <v>0</v>
      </c>
      <c r="J21" s="57">
        <v>0</v>
      </c>
      <c r="K21" s="219">
        <v>3000000000</v>
      </c>
      <c r="L21" s="219"/>
      <c r="M21" s="57">
        <v>0</v>
      </c>
      <c r="N21" s="51"/>
      <c r="O21" s="51"/>
    </row>
    <row r="22" spans="1:15" ht="36" x14ac:dyDescent="0.25">
      <c r="A22" s="16"/>
      <c r="B22" s="16"/>
      <c r="C22" s="217">
        <v>41771</v>
      </c>
      <c r="D22" s="217"/>
      <c r="E22" s="20">
        <v>38925</v>
      </c>
      <c r="F22" s="20" t="s">
        <v>360</v>
      </c>
      <c r="G22" s="20" t="s">
        <v>312</v>
      </c>
      <c r="H22" s="21" t="s">
        <v>284</v>
      </c>
      <c r="I22" s="57">
        <v>0</v>
      </c>
      <c r="J22" s="57">
        <v>0</v>
      </c>
      <c r="K22" s="219">
        <v>2500000000</v>
      </c>
      <c r="L22" s="219"/>
      <c r="M22" s="57">
        <v>0</v>
      </c>
      <c r="N22" s="51"/>
      <c r="O22" s="51"/>
    </row>
    <row r="23" spans="1:15" ht="36" x14ac:dyDescent="0.25">
      <c r="A23" s="16"/>
      <c r="B23" s="16"/>
      <c r="C23" s="217">
        <v>41771</v>
      </c>
      <c r="D23" s="217"/>
      <c r="E23" s="20">
        <v>38965</v>
      </c>
      <c r="F23" s="20" t="s">
        <v>361</v>
      </c>
      <c r="G23" s="20" t="s">
        <v>357</v>
      </c>
      <c r="H23" s="21" t="s">
        <v>284</v>
      </c>
      <c r="I23" s="57">
        <v>0</v>
      </c>
      <c r="J23" s="57">
        <v>0</v>
      </c>
      <c r="K23" s="219">
        <v>600000000</v>
      </c>
      <c r="L23" s="219"/>
      <c r="M23" s="57">
        <v>0</v>
      </c>
      <c r="N23" s="51"/>
      <c r="O23" s="51"/>
    </row>
    <row r="24" spans="1:15" ht="27" x14ac:dyDescent="0.25">
      <c r="A24" s="16"/>
      <c r="B24" s="16"/>
      <c r="C24" s="217">
        <v>41781</v>
      </c>
      <c r="D24" s="217"/>
      <c r="E24" s="20">
        <v>39371</v>
      </c>
      <c r="F24" s="20" t="s">
        <v>362</v>
      </c>
      <c r="G24" s="20" t="s">
        <v>357</v>
      </c>
      <c r="H24" s="21" t="s">
        <v>284</v>
      </c>
      <c r="I24" s="57">
        <v>0</v>
      </c>
      <c r="J24" s="57">
        <v>0</v>
      </c>
      <c r="K24" s="219">
        <v>3200000000</v>
      </c>
      <c r="L24" s="219"/>
      <c r="M24" s="57">
        <v>0</v>
      </c>
      <c r="N24" s="51"/>
      <c r="O24" s="51"/>
    </row>
    <row r="25" spans="1:15" ht="27" x14ac:dyDescent="0.25">
      <c r="A25" s="16"/>
      <c r="B25" s="16"/>
      <c r="C25" s="217">
        <v>41786</v>
      </c>
      <c r="D25" s="217"/>
      <c r="E25" s="20">
        <v>39511</v>
      </c>
      <c r="F25" s="20" t="s">
        <v>363</v>
      </c>
      <c r="G25" s="20" t="s">
        <v>357</v>
      </c>
      <c r="H25" s="21" t="s">
        <v>284</v>
      </c>
      <c r="I25" s="57">
        <v>0</v>
      </c>
      <c r="J25" s="57">
        <v>0</v>
      </c>
      <c r="K25" s="219">
        <v>5000000000</v>
      </c>
      <c r="L25" s="219"/>
      <c r="M25" s="57">
        <v>0</v>
      </c>
      <c r="N25" s="51"/>
      <c r="O25" s="51"/>
    </row>
    <row r="26" spans="1:15" ht="27" x14ac:dyDescent="0.25">
      <c r="A26" s="16"/>
      <c r="B26" s="16"/>
      <c r="C26" s="217">
        <v>41788</v>
      </c>
      <c r="D26" s="217"/>
      <c r="E26" s="20">
        <v>39596</v>
      </c>
      <c r="F26" s="20" t="s">
        <v>364</v>
      </c>
      <c r="G26" s="20" t="s">
        <v>357</v>
      </c>
      <c r="H26" s="21" t="s">
        <v>284</v>
      </c>
      <c r="I26" s="57">
        <v>0</v>
      </c>
      <c r="J26" s="57">
        <v>0</v>
      </c>
      <c r="K26" s="219">
        <v>3000000000</v>
      </c>
      <c r="L26" s="219"/>
      <c r="M26" s="57">
        <v>0</v>
      </c>
      <c r="N26" s="51"/>
      <c r="O26" s="51"/>
    </row>
    <row r="27" spans="1:15" ht="27" x14ac:dyDescent="0.25">
      <c r="A27" s="16"/>
      <c r="B27" s="16"/>
      <c r="C27" s="217">
        <v>41789</v>
      </c>
      <c r="D27" s="217"/>
      <c r="E27" s="20">
        <v>39623</v>
      </c>
      <c r="F27" s="20" t="s">
        <v>365</v>
      </c>
      <c r="G27" s="20" t="s">
        <v>357</v>
      </c>
      <c r="H27" s="21" t="s">
        <v>284</v>
      </c>
      <c r="I27" s="57">
        <v>0</v>
      </c>
      <c r="J27" s="57">
        <v>0</v>
      </c>
      <c r="K27" s="219">
        <v>1500000000</v>
      </c>
      <c r="L27" s="219"/>
      <c r="M27" s="57">
        <v>0</v>
      </c>
      <c r="N27" s="51"/>
      <c r="O27" s="51"/>
    </row>
    <row r="28" spans="1:15" ht="27" x14ac:dyDescent="0.25">
      <c r="A28" s="16"/>
      <c r="B28" s="16"/>
      <c r="C28" s="217">
        <v>41789</v>
      </c>
      <c r="D28" s="217"/>
      <c r="E28" s="20">
        <v>39665</v>
      </c>
      <c r="F28" s="20" t="s">
        <v>366</v>
      </c>
      <c r="G28" s="20" t="s">
        <v>357</v>
      </c>
      <c r="H28" s="21" t="s">
        <v>284</v>
      </c>
      <c r="I28" s="57">
        <v>0</v>
      </c>
      <c r="J28" s="57">
        <v>0</v>
      </c>
      <c r="K28" s="219">
        <v>1000000000</v>
      </c>
      <c r="L28" s="219"/>
      <c r="M28" s="57">
        <v>0</v>
      </c>
      <c r="N28" s="51"/>
      <c r="O28" s="51"/>
    </row>
    <row r="29" spans="1:15" x14ac:dyDescent="0.25">
      <c r="A29" s="16"/>
      <c r="B29" s="16"/>
      <c r="C29" s="24"/>
      <c r="D29" s="24"/>
      <c r="E29" s="20"/>
      <c r="F29" s="20"/>
      <c r="G29" s="20"/>
      <c r="H29" s="21"/>
      <c r="I29" s="57"/>
      <c r="J29" s="57"/>
      <c r="K29" s="221">
        <f>SUM(K18:L28)</f>
        <v>25000000000</v>
      </c>
      <c r="L29" s="221"/>
      <c r="M29" s="47">
        <f>SUM(L18:M28)</f>
        <v>0</v>
      </c>
      <c r="N29" s="60"/>
      <c r="O29" s="51"/>
    </row>
    <row r="30" spans="1:15" ht="27" x14ac:dyDescent="0.25">
      <c r="A30" s="16"/>
      <c r="B30" s="16"/>
      <c r="C30" s="217">
        <v>41794</v>
      </c>
      <c r="D30" s="217"/>
      <c r="E30" s="20">
        <v>39822</v>
      </c>
      <c r="F30" s="20" t="s">
        <v>367</v>
      </c>
      <c r="G30" s="20" t="s">
        <v>357</v>
      </c>
      <c r="H30" s="21" t="s">
        <v>284</v>
      </c>
      <c r="I30" s="57">
        <v>0</v>
      </c>
      <c r="J30" s="57">
        <v>0</v>
      </c>
      <c r="K30" s="219">
        <v>3000000000</v>
      </c>
      <c r="L30" s="219"/>
      <c r="M30" s="57">
        <v>0</v>
      </c>
      <c r="N30" s="51"/>
      <c r="O30" s="51"/>
    </row>
    <row r="31" spans="1:15" ht="27" x14ac:dyDescent="0.25">
      <c r="A31" s="16"/>
      <c r="B31" s="16"/>
      <c r="C31" s="217">
        <v>41796</v>
      </c>
      <c r="D31" s="217"/>
      <c r="E31" s="20">
        <v>39916</v>
      </c>
      <c r="F31" s="20" t="s">
        <v>368</v>
      </c>
      <c r="G31" s="20" t="s">
        <v>357</v>
      </c>
      <c r="H31" s="21" t="s">
        <v>284</v>
      </c>
      <c r="I31" s="57">
        <v>0</v>
      </c>
      <c r="J31" s="57">
        <v>0</v>
      </c>
      <c r="K31" s="219">
        <v>980000000</v>
      </c>
      <c r="L31" s="219"/>
      <c r="M31" s="57">
        <v>0</v>
      </c>
      <c r="N31" s="51"/>
      <c r="O31" s="51"/>
    </row>
    <row r="32" spans="1:15" x14ac:dyDescent="0.25">
      <c r="A32" s="16"/>
      <c r="B32" s="16"/>
      <c r="C32" s="24"/>
      <c r="D32" s="24"/>
      <c r="E32" s="20"/>
      <c r="F32" s="20"/>
      <c r="G32" s="20"/>
      <c r="H32" s="21"/>
      <c r="I32" s="57"/>
      <c r="J32" s="57"/>
      <c r="K32" s="221">
        <f>SUM(K30:L31)</f>
        <v>3980000000</v>
      </c>
      <c r="L32" s="221"/>
      <c r="M32" s="47">
        <f>SUM(L30:M31)</f>
        <v>0</v>
      </c>
      <c r="N32" s="51"/>
      <c r="O32" s="51"/>
    </row>
    <row r="33" spans="1:18" x14ac:dyDescent="0.25">
      <c r="A33" s="16"/>
      <c r="B33" s="16"/>
      <c r="C33" s="16"/>
      <c r="D33" s="16"/>
      <c r="E33" s="16"/>
      <c r="F33" s="16"/>
      <c r="G33" s="16"/>
      <c r="H33" s="18" t="s">
        <v>277</v>
      </c>
      <c r="I33" s="61">
        <v>0</v>
      </c>
      <c r="J33" s="61">
        <v>0</v>
      </c>
      <c r="K33" s="222">
        <v>70480000000</v>
      </c>
      <c r="L33" s="222"/>
      <c r="M33" s="50">
        <v>1500000000</v>
      </c>
      <c r="N33" s="51"/>
      <c r="O33" s="51"/>
    </row>
    <row r="34" spans="1:18" x14ac:dyDescent="0.25">
      <c r="A34" s="16"/>
      <c r="B34" s="223" t="s">
        <v>278</v>
      </c>
      <c r="C34" s="223"/>
      <c r="D34" s="223"/>
      <c r="E34" s="223"/>
      <c r="F34" s="223"/>
      <c r="G34" s="223"/>
      <c r="H34" s="223"/>
      <c r="I34" s="223"/>
      <c r="J34" s="223"/>
      <c r="K34" s="223"/>
      <c r="L34" s="224">
        <v>1</v>
      </c>
      <c r="M34" s="225"/>
      <c r="N34" s="51"/>
      <c r="O34" s="51"/>
    </row>
    <row r="35" spans="1:18" x14ac:dyDescent="0.25">
      <c r="A35" s="16"/>
      <c r="B35" s="27"/>
      <c r="C35" s="27"/>
      <c r="D35" s="27"/>
      <c r="E35" s="27"/>
      <c r="F35" s="27"/>
      <c r="G35" s="27"/>
      <c r="H35" s="27"/>
      <c r="I35" s="27"/>
      <c r="J35" s="27"/>
      <c r="K35" s="62">
        <f>SUM(K2:L32)-Q37</f>
        <v>101960000000</v>
      </c>
      <c r="L35" s="51"/>
      <c r="M35" s="51"/>
      <c r="N35" s="51"/>
      <c r="O35" s="51"/>
    </row>
    <row r="36" spans="1:18" x14ac:dyDescent="0.25">
      <c r="A36" s="11"/>
      <c r="B36" s="11"/>
      <c r="C36" s="11"/>
      <c r="D36" s="63"/>
      <c r="E36" s="42">
        <v>41640</v>
      </c>
      <c r="F36" s="42">
        <v>41671</v>
      </c>
      <c r="G36" s="42">
        <v>41699</v>
      </c>
      <c r="H36" s="42">
        <v>41730</v>
      </c>
      <c r="I36" s="42">
        <v>41760</v>
      </c>
      <c r="J36" s="42">
        <v>41791</v>
      </c>
      <c r="K36" s="42">
        <v>41821</v>
      </c>
      <c r="L36" s="42">
        <v>41852</v>
      </c>
      <c r="M36" s="42">
        <v>41883</v>
      </c>
      <c r="N36" s="42">
        <v>41913</v>
      </c>
      <c r="O36" s="42">
        <v>41944</v>
      </c>
      <c r="P36" s="42">
        <v>41974</v>
      </c>
      <c r="Q36" s="67">
        <v>2015</v>
      </c>
    </row>
    <row r="37" spans="1:18" x14ac:dyDescent="0.25">
      <c r="A37" s="11"/>
      <c r="B37" s="11"/>
      <c r="C37" s="11"/>
      <c r="D37" s="64" t="s">
        <v>7</v>
      </c>
      <c r="E37" s="65">
        <f>+K6</f>
        <v>2500000000</v>
      </c>
      <c r="F37" s="65">
        <f>+L11</f>
        <v>500000000</v>
      </c>
      <c r="G37" s="65">
        <f>+L14</f>
        <v>1000000000</v>
      </c>
      <c r="H37" s="65">
        <f>+L17</f>
        <v>1000000000</v>
      </c>
      <c r="I37" s="65">
        <f>+K29</f>
        <v>25000000000</v>
      </c>
      <c r="J37" s="65">
        <f>+K32</f>
        <v>3980000000</v>
      </c>
      <c r="K37" s="65"/>
      <c r="L37" s="65"/>
      <c r="M37" s="65"/>
      <c r="N37" s="65"/>
      <c r="O37" s="65"/>
      <c r="P37" s="65"/>
      <c r="Q37" s="13"/>
      <c r="R37" s="40"/>
    </row>
    <row r="38" spans="1:18" x14ac:dyDescent="0.25">
      <c r="A38" s="11"/>
      <c r="B38" s="11"/>
      <c r="C38" s="11"/>
      <c r="D38" s="66" t="s">
        <v>1</v>
      </c>
      <c r="E38" s="65">
        <f>+M8</f>
        <v>0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13"/>
      <c r="R38" s="40"/>
    </row>
    <row r="39" spans="1:18" x14ac:dyDescent="0.25">
      <c r="A39" s="11"/>
      <c r="B39" s="11"/>
      <c r="C39" s="11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13"/>
      <c r="R39" s="40"/>
    </row>
    <row r="40" spans="1:18" x14ac:dyDescent="0.25">
      <c r="A40" s="11"/>
      <c r="B40" s="11"/>
      <c r="C40" s="11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40"/>
    </row>
  </sheetData>
  <mergeCells count="55">
    <mergeCell ref="C31:D31"/>
    <mergeCell ref="K31:L31"/>
    <mergeCell ref="K32:L32"/>
    <mergeCell ref="K33:L33"/>
    <mergeCell ref="B34:K34"/>
    <mergeCell ref="L34:M34"/>
    <mergeCell ref="C30:D30"/>
    <mergeCell ref="K30:L30"/>
    <mergeCell ref="C24:D24"/>
    <mergeCell ref="K24:L24"/>
    <mergeCell ref="C25:D25"/>
    <mergeCell ref="K25:L25"/>
    <mergeCell ref="C26:D26"/>
    <mergeCell ref="K26:L26"/>
    <mergeCell ref="C27:D27"/>
    <mergeCell ref="K27:L27"/>
    <mergeCell ref="C28:D28"/>
    <mergeCell ref="K28:L28"/>
    <mergeCell ref="K29:L29"/>
    <mergeCell ref="C21:D21"/>
    <mergeCell ref="K21:L21"/>
    <mergeCell ref="C22:D22"/>
    <mergeCell ref="K22:L22"/>
    <mergeCell ref="C23:D23"/>
    <mergeCell ref="K23:L23"/>
    <mergeCell ref="C18:D18"/>
    <mergeCell ref="K18:L18"/>
    <mergeCell ref="C19:D19"/>
    <mergeCell ref="K19:L19"/>
    <mergeCell ref="C20:D20"/>
    <mergeCell ref="K20:L20"/>
    <mergeCell ref="C13:D13"/>
    <mergeCell ref="K13:L13"/>
    <mergeCell ref="C15:D15"/>
    <mergeCell ref="K15:L15"/>
    <mergeCell ref="C16:D16"/>
    <mergeCell ref="K16:L16"/>
    <mergeCell ref="C9:D9"/>
    <mergeCell ref="K9:L9"/>
    <mergeCell ref="C10:D10"/>
    <mergeCell ref="K10:L10"/>
    <mergeCell ref="C12:D12"/>
    <mergeCell ref="K12:L12"/>
    <mergeCell ref="C4:D4"/>
    <mergeCell ref="K4:L4"/>
    <mergeCell ref="C6:D6"/>
    <mergeCell ref="K6:L6"/>
    <mergeCell ref="C8:D8"/>
    <mergeCell ref="K8:L8"/>
    <mergeCell ref="C1:D1"/>
    <mergeCell ref="K1:L1"/>
    <mergeCell ref="C2:D2"/>
    <mergeCell ref="K2:L2"/>
    <mergeCell ref="C3:D3"/>
    <mergeCell ref="K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IV278"/>
  <sheetViews>
    <sheetView topLeftCell="B257" workbookViewId="0">
      <selection activeCell="Q310" sqref="Q310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19" customWidth="1"/>
    <col min="5" max="5" width="10.140625" customWidth="1"/>
    <col min="6" max="6" width="31.5703125" customWidth="1"/>
    <col min="7" max="7" width="20.140625" customWidth="1"/>
    <col min="8" max="8" width="7.5703125" customWidth="1"/>
    <col min="9" max="10" width="15.140625" customWidth="1"/>
    <col min="11" max="11" width="14.7109375" style="15" customWidth="1"/>
    <col min="12" max="12" width="10.7109375" style="15" customWidth="1"/>
    <col min="13" max="13" width="15.140625" style="15" customWidth="1"/>
    <col min="14" max="14" width="20.42578125" customWidth="1"/>
    <col min="15" max="15" width="13.28515625" bestFit="1" customWidth="1"/>
    <col min="16" max="16" width="13.5703125" customWidth="1"/>
  </cols>
  <sheetData>
    <row r="1" spans="1:15" x14ac:dyDescent="0.25">
      <c r="A1" s="16"/>
      <c r="B1" s="16"/>
      <c r="C1" s="215" t="s">
        <v>9</v>
      </c>
      <c r="D1" s="215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27" t="s">
        <v>16</v>
      </c>
      <c r="L1" s="227"/>
      <c r="M1" s="19" t="s">
        <v>17</v>
      </c>
      <c r="N1" s="16"/>
      <c r="O1" s="16"/>
    </row>
    <row r="2" spans="1:15" ht="27" x14ac:dyDescent="0.25">
      <c r="A2" s="16"/>
      <c r="B2" s="16"/>
      <c r="C2" s="217">
        <v>40911</v>
      </c>
      <c r="D2" s="217"/>
      <c r="E2" s="20">
        <v>9018</v>
      </c>
      <c r="F2" s="20" t="s">
        <v>18</v>
      </c>
      <c r="G2" s="20" t="s">
        <v>19</v>
      </c>
      <c r="H2" s="21" t="s">
        <v>20</v>
      </c>
      <c r="I2" s="22" t="s">
        <v>21</v>
      </c>
      <c r="J2" s="22" t="s">
        <v>22</v>
      </c>
      <c r="K2" s="226">
        <v>760338400</v>
      </c>
      <c r="L2" s="226"/>
      <c r="M2" s="23" t="s">
        <v>22</v>
      </c>
      <c r="N2" s="16"/>
      <c r="O2" s="16"/>
    </row>
    <row r="3" spans="1:15" x14ac:dyDescent="0.25">
      <c r="A3" s="16"/>
      <c r="B3" s="16"/>
      <c r="C3" s="24"/>
      <c r="D3" s="24"/>
      <c r="E3" s="20"/>
      <c r="F3" s="20"/>
      <c r="G3" s="20"/>
      <c r="H3" s="21"/>
      <c r="I3" s="22"/>
      <c r="J3" s="22"/>
      <c r="K3" s="23"/>
      <c r="L3" s="23"/>
      <c r="M3" s="23"/>
      <c r="N3" s="16"/>
      <c r="O3" s="16"/>
    </row>
    <row r="4" spans="1:15" ht="27" x14ac:dyDescent="0.25">
      <c r="A4" s="16"/>
      <c r="B4" s="16"/>
      <c r="C4" s="217">
        <v>40911</v>
      </c>
      <c r="D4" s="217"/>
      <c r="E4" s="20">
        <v>9019</v>
      </c>
      <c r="F4" s="20" t="s">
        <v>23</v>
      </c>
      <c r="G4" s="20" t="s">
        <v>19</v>
      </c>
      <c r="H4" s="21" t="s">
        <v>20</v>
      </c>
      <c r="I4" s="22" t="s">
        <v>22</v>
      </c>
      <c r="J4" s="22" t="s">
        <v>22</v>
      </c>
      <c r="K4" s="226" t="s">
        <v>22</v>
      </c>
      <c r="L4" s="226"/>
      <c r="M4" s="23">
        <v>2704000</v>
      </c>
      <c r="N4" s="16"/>
      <c r="O4" s="16"/>
    </row>
    <row r="5" spans="1:15" ht="27" x14ac:dyDescent="0.25">
      <c r="A5" s="16"/>
      <c r="B5" s="16"/>
      <c r="C5" s="217">
        <v>40913</v>
      </c>
      <c r="D5" s="217"/>
      <c r="E5" s="20">
        <v>9054</v>
      </c>
      <c r="F5" s="20" t="s">
        <v>24</v>
      </c>
      <c r="G5" s="20" t="s">
        <v>19</v>
      </c>
      <c r="H5" s="21" t="s">
        <v>20</v>
      </c>
      <c r="I5" s="22" t="s">
        <v>22</v>
      </c>
      <c r="J5" s="22" t="s">
        <v>22</v>
      </c>
      <c r="K5" s="226" t="s">
        <v>22</v>
      </c>
      <c r="L5" s="226"/>
      <c r="M5" s="23">
        <v>4599200</v>
      </c>
      <c r="N5" s="16"/>
      <c r="O5" s="16"/>
    </row>
    <row r="6" spans="1:15" ht="27" x14ac:dyDescent="0.25">
      <c r="A6" s="16"/>
      <c r="B6" s="16"/>
      <c r="C6" s="217">
        <v>40914</v>
      </c>
      <c r="D6" s="217"/>
      <c r="E6" s="20">
        <v>9101</v>
      </c>
      <c r="F6" s="20" t="s">
        <v>25</v>
      </c>
      <c r="G6" s="20" t="s">
        <v>19</v>
      </c>
      <c r="H6" s="21" t="s">
        <v>20</v>
      </c>
      <c r="I6" s="22" t="s">
        <v>22</v>
      </c>
      <c r="J6" s="22" t="s">
        <v>22</v>
      </c>
      <c r="K6" s="226">
        <v>10680400</v>
      </c>
      <c r="L6" s="226"/>
      <c r="M6" s="23" t="s">
        <v>22</v>
      </c>
      <c r="N6" s="16"/>
      <c r="O6" s="16"/>
    </row>
    <row r="7" spans="1:15" ht="27" x14ac:dyDescent="0.25">
      <c r="A7" s="16"/>
      <c r="B7" s="16"/>
      <c r="C7" s="217">
        <v>40917</v>
      </c>
      <c r="D7" s="217"/>
      <c r="E7" s="20">
        <v>9153</v>
      </c>
      <c r="F7" s="20" t="s">
        <v>26</v>
      </c>
      <c r="G7" s="20" t="s">
        <v>19</v>
      </c>
      <c r="H7" s="21" t="s">
        <v>20</v>
      </c>
      <c r="I7" s="22" t="s">
        <v>22</v>
      </c>
      <c r="J7" s="22" t="s">
        <v>22</v>
      </c>
      <c r="K7" s="226">
        <v>3347600</v>
      </c>
      <c r="L7" s="226"/>
      <c r="M7" s="23" t="s">
        <v>22</v>
      </c>
      <c r="N7" s="16"/>
      <c r="O7" s="16"/>
    </row>
    <row r="8" spans="1:15" ht="27" x14ac:dyDescent="0.25">
      <c r="A8" s="16"/>
      <c r="B8" s="16"/>
      <c r="C8" s="217">
        <v>40918</v>
      </c>
      <c r="D8" s="217"/>
      <c r="E8" s="20">
        <v>9200</v>
      </c>
      <c r="F8" s="20" t="s">
        <v>27</v>
      </c>
      <c r="G8" s="20" t="s">
        <v>19</v>
      </c>
      <c r="H8" s="21" t="s">
        <v>20</v>
      </c>
      <c r="I8" s="22" t="s">
        <v>22</v>
      </c>
      <c r="J8" s="22" t="s">
        <v>22</v>
      </c>
      <c r="K8" s="226">
        <v>2892800</v>
      </c>
      <c r="L8" s="226"/>
      <c r="M8" s="23" t="s">
        <v>22</v>
      </c>
      <c r="N8" s="16"/>
      <c r="O8" s="16"/>
    </row>
    <row r="9" spans="1:15" ht="27" x14ac:dyDescent="0.25">
      <c r="A9" s="16"/>
      <c r="B9" s="16"/>
      <c r="C9" s="217">
        <v>40919</v>
      </c>
      <c r="D9" s="217"/>
      <c r="E9" s="20">
        <v>9253</v>
      </c>
      <c r="F9" s="20" t="s">
        <v>28</v>
      </c>
      <c r="G9" s="20" t="s">
        <v>19</v>
      </c>
      <c r="H9" s="21" t="s">
        <v>20</v>
      </c>
      <c r="I9" s="22" t="s">
        <v>22</v>
      </c>
      <c r="J9" s="22" t="s">
        <v>22</v>
      </c>
      <c r="K9" s="226" t="s">
        <v>22</v>
      </c>
      <c r="L9" s="226"/>
      <c r="M9" s="23">
        <v>4809200</v>
      </c>
      <c r="N9" s="16"/>
      <c r="O9" s="16"/>
    </row>
    <row r="10" spans="1:15" ht="27" x14ac:dyDescent="0.25">
      <c r="A10" s="16"/>
      <c r="B10" s="16"/>
      <c r="C10" s="217">
        <v>40920</v>
      </c>
      <c r="D10" s="217"/>
      <c r="E10" s="20">
        <v>9293</v>
      </c>
      <c r="F10" s="20" t="s">
        <v>29</v>
      </c>
      <c r="G10" s="20" t="s">
        <v>19</v>
      </c>
      <c r="H10" s="21" t="s">
        <v>20</v>
      </c>
      <c r="I10" s="22" t="s">
        <v>22</v>
      </c>
      <c r="J10" s="22" t="s">
        <v>22</v>
      </c>
      <c r="K10" s="226">
        <v>5414800</v>
      </c>
      <c r="L10" s="226"/>
      <c r="M10" s="23" t="s">
        <v>22</v>
      </c>
      <c r="N10" s="16"/>
      <c r="O10" s="16"/>
    </row>
    <row r="11" spans="1:15" ht="27" x14ac:dyDescent="0.25">
      <c r="A11" s="16"/>
      <c r="B11" s="16"/>
      <c r="C11" s="217">
        <v>40921</v>
      </c>
      <c r="D11" s="217"/>
      <c r="E11" s="20">
        <v>9338</v>
      </c>
      <c r="F11" s="20" t="s">
        <v>30</v>
      </c>
      <c r="G11" s="20" t="s">
        <v>19</v>
      </c>
      <c r="H11" s="21" t="s">
        <v>20</v>
      </c>
      <c r="I11" s="22" t="s">
        <v>22</v>
      </c>
      <c r="J11" s="22" t="s">
        <v>22</v>
      </c>
      <c r="K11" s="226" t="s">
        <v>22</v>
      </c>
      <c r="L11" s="226"/>
      <c r="M11" s="23">
        <v>1089200</v>
      </c>
      <c r="N11" s="16"/>
      <c r="O11" s="16"/>
    </row>
    <row r="12" spans="1:15" ht="27" x14ac:dyDescent="0.25">
      <c r="A12" s="16"/>
      <c r="B12" s="16"/>
      <c r="C12" s="217">
        <v>40924</v>
      </c>
      <c r="D12" s="217"/>
      <c r="E12" s="20">
        <v>9384</v>
      </c>
      <c r="F12" s="20" t="s">
        <v>31</v>
      </c>
      <c r="G12" s="20" t="s">
        <v>19</v>
      </c>
      <c r="H12" s="21" t="s">
        <v>20</v>
      </c>
      <c r="I12" s="22" t="s">
        <v>22</v>
      </c>
      <c r="J12" s="22" t="s">
        <v>22</v>
      </c>
      <c r="K12" s="226" t="s">
        <v>22</v>
      </c>
      <c r="L12" s="226"/>
      <c r="M12" s="23">
        <v>2108800</v>
      </c>
      <c r="N12" s="16"/>
      <c r="O12" s="16"/>
    </row>
    <row r="13" spans="1:15" ht="27" x14ac:dyDescent="0.25">
      <c r="A13" s="16"/>
      <c r="B13" s="16"/>
      <c r="C13" s="217">
        <v>40925</v>
      </c>
      <c r="D13" s="217"/>
      <c r="E13" s="20">
        <v>9441</v>
      </c>
      <c r="F13" s="20" t="s">
        <v>32</v>
      </c>
      <c r="G13" s="20" t="s">
        <v>19</v>
      </c>
      <c r="H13" s="21" t="s">
        <v>20</v>
      </c>
      <c r="I13" s="22" t="s">
        <v>22</v>
      </c>
      <c r="J13" s="22" t="s">
        <v>22</v>
      </c>
      <c r="K13" s="226">
        <v>6178000</v>
      </c>
      <c r="L13" s="226"/>
      <c r="M13" s="23" t="s">
        <v>22</v>
      </c>
      <c r="N13" s="16"/>
      <c r="O13" s="16"/>
    </row>
    <row r="14" spans="1:15" ht="27" x14ac:dyDescent="0.25">
      <c r="A14" s="16"/>
      <c r="B14" s="16"/>
      <c r="C14" s="217">
        <v>40926</v>
      </c>
      <c r="D14" s="217"/>
      <c r="E14" s="20">
        <v>9489</v>
      </c>
      <c r="F14" s="20" t="s">
        <v>33</v>
      </c>
      <c r="G14" s="20" t="s">
        <v>19</v>
      </c>
      <c r="H14" s="21" t="s">
        <v>20</v>
      </c>
      <c r="I14" s="22" t="s">
        <v>22</v>
      </c>
      <c r="J14" s="22" t="s">
        <v>22</v>
      </c>
      <c r="K14" s="226" t="s">
        <v>22</v>
      </c>
      <c r="L14" s="226"/>
      <c r="M14" s="23">
        <v>7318000</v>
      </c>
      <c r="N14" s="16"/>
      <c r="O14" s="16"/>
    </row>
    <row r="15" spans="1:15" ht="27" x14ac:dyDescent="0.25">
      <c r="A15" s="16"/>
      <c r="B15" s="16"/>
      <c r="C15" s="217">
        <v>40927</v>
      </c>
      <c r="D15" s="217"/>
      <c r="E15" s="20">
        <v>9542</v>
      </c>
      <c r="F15" s="20" t="s">
        <v>34</v>
      </c>
      <c r="G15" s="20" t="s">
        <v>19</v>
      </c>
      <c r="H15" s="21" t="s">
        <v>20</v>
      </c>
      <c r="I15" s="22" t="s">
        <v>22</v>
      </c>
      <c r="J15" s="22" t="s">
        <v>22</v>
      </c>
      <c r="K15" s="226" t="s">
        <v>22</v>
      </c>
      <c r="L15" s="226"/>
      <c r="M15" s="23">
        <v>2448400</v>
      </c>
      <c r="N15" s="16"/>
      <c r="O15" s="16"/>
    </row>
    <row r="16" spans="1:15" ht="27" x14ac:dyDescent="0.25">
      <c r="A16" s="16"/>
      <c r="B16" s="16"/>
      <c r="C16" s="217">
        <v>40928</v>
      </c>
      <c r="D16" s="217"/>
      <c r="E16" s="20">
        <v>9586</v>
      </c>
      <c r="F16" s="20" t="s">
        <v>35</v>
      </c>
      <c r="G16" s="20" t="s">
        <v>19</v>
      </c>
      <c r="H16" s="21" t="s">
        <v>20</v>
      </c>
      <c r="I16" s="22" t="s">
        <v>22</v>
      </c>
      <c r="J16" s="22" t="s">
        <v>22</v>
      </c>
      <c r="K16" s="226" t="s">
        <v>22</v>
      </c>
      <c r="L16" s="226"/>
      <c r="M16" s="23">
        <v>4732400</v>
      </c>
      <c r="N16" s="16"/>
      <c r="O16" s="16"/>
    </row>
    <row r="17" spans="1:15" ht="27" x14ac:dyDescent="0.25">
      <c r="A17" s="16"/>
      <c r="B17" s="16"/>
      <c r="C17" s="217">
        <v>40931</v>
      </c>
      <c r="D17" s="217"/>
      <c r="E17" s="20">
        <v>9652</v>
      </c>
      <c r="F17" s="20" t="s">
        <v>36</v>
      </c>
      <c r="G17" s="20" t="s">
        <v>19</v>
      </c>
      <c r="H17" s="21" t="s">
        <v>20</v>
      </c>
      <c r="I17" s="22" t="s">
        <v>22</v>
      </c>
      <c r="J17" s="22" t="s">
        <v>22</v>
      </c>
      <c r="K17" s="226">
        <v>529200</v>
      </c>
      <c r="L17" s="226"/>
      <c r="M17" s="23" t="s">
        <v>22</v>
      </c>
      <c r="N17" s="16"/>
      <c r="O17" s="16"/>
    </row>
    <row r="18" spans="1:15" ht="27" x14ac:dyDescent="0.25">
      <c r="A18" s="16"/>
      <c r="B18" s="16"/>
      <c r="C18" s="217">
        <v>40932</v>
      </c>
      <c r="D18" s="217"/>
      <c r="E18" s="20">
        <v>9696</v>
      </c>
      <c r="F18" s="20" t="s">
        <v>37</v>
      </c>
      <c r="G18" s="20" t="s">
        <v>19</v>
      </c>
      <c r="H18" s="21" t="s">
        <v>20</v>
      </c>
      <c r="I18" s="22" t="s">
        <v>22</v>
      </c>
      <c r="J18" s="22" t="s">
        <v>22</v>
      </c>
      <c r="K18" s="226" t="s">
        <v>22</v>
      </c>
      <c r="L18" s="226"/>
      <c r="M18" s="23">
        <v>6710400</v>
      </c>
      <c r="N18" s="16"/>
      <c r="O18" s="16"/>
    </row>
    <row r="19" spans="1:15" ht="27" x14ac:dyDescent="0.25">
      <c r="A19" s="16"/>
      <c r="B19" s="16"/>
      <c r="C19" s="217">
        <v>40933</v>
      </c>
      <c r="D19" s="217"/>
      <c r="E19" s="20">
        <v>9735</v>
      </c>
      <c r="F19" s="20" t="s">
        <v>38</v>
      </c>
      <c r="G19" s="20" t="s">
        <v>19</v>
      </c>
      <c r="H19" s="21" t="s">
        <v>20</v>
      </c>
      <c r="I19" s="22" t="s">
        <v>22</v>
      </c>
      <c r="J19" s="22" t="s">
        <v>22</v>
      </c>
      <c r="K19" s="226">
        <v>810800</v>
      </c>
      <c r="L19" s="226"/>
      <c r="M19" s="23" t="s">
        <v>22</v>
      </c>
      <c r="N19" s="16"/>
      <c r="O19" s="16"/>
    </row>
    <row r="20" spans="1:15" ht="27" x14ac:dyDescent="0.25">
      <c r="A20" s="16"/>
      <c r="B20" s="16"/>
      <c r="C20" s="217">
        <v>40934</v>
      </c>
      <c r="D20" s="217"/>
      <c r="E20" s="20">
        <v>9772</v>
      </c>
      <c r="F20" s="20" t="s">
        <v>39</v>
      </c>
      <c r="G20" s="20" t="s">
        <v>19</v>
      </c>
      <c r="H20" s="21" t="s">
        <v>20</v>
      </c>
      <c r="I20" s="22" t="s">
        <v>22</v>
      </c>
      <c r="J20" s="22" t="s">
        <v>22</v>
      </c>
      <c r="K20" s="226">
        <v>3552000</v>
      </c>
      <c r="L20" s="226"/>
      <c r="M20" s="23" t="s">
        <v>22</v>
      </c>
      <c r="N20" s="16"/>
      <c r="O20" s="16"/>
    </row>
    <row r="21" spans="1:15" ht="27" x14ac:dyDescent="0.25">
      <c r="A21" s="16"/>
      <c r="B21" s="16"/>
      <c r="C21" s="217">
        <v>40935</v>
      </c>
      <c r="D21" s="217"/>
      <c r="E21" s="20">
        <v>9822</v>
      </c>
      <c r="F21" s="20" t="s">
        <v>40</v>
      </c>
      <c r="G21" s="20" t="s">
        <v>19</v>
      </c>
      <c r="H21" s="21" t="s">
        <v>20</v>
      </c>
      <c r="I21" s="22" t="s">
        <v>22</v>
      </c>
      <c r="J21" s="22" t="s">
        <v>22</v>
      </c>
      <c r="K21" s="226" t="s">
        <v>22</v>
      </c>
      <c r="L21" s="226"/>
      <c r="M21" s="23">
        <v>11693600</v>
      </c>
      <c r="N21" s="16"/>
      <c r="O21" s="16"/>
    </row>
    <row r="22" spans="1:15" ht="27" x14ac:dyDescent="0.25">
      <c r="A22" s="16"/>
      <c r="B22" s="16"/>
      <c r="C22" s="217">
        <v>40939</v>
      </c>
      <c r="D22" s="217"/>
      <c r="E22" s="20">
        <v>9938</v>
      </c>
      <c r="F22" s="20" t="s">
        <v>41</v>
      </c>
      <c r="G22" s="20" t="s">
        <v>19</v>
      </c>
      <c r="H22" s="21" t="s">
        <v>20</v>
      </c>
      <c r="I22" s="22" t="s">
        <v>22</v>
      </c>
      <c r="J22" s="22" t="s">
        <v>22</v>
      </c>
      <c r="K22" s="226">
        <v>1990000</v>
      </c>
      <c r="L22" s="226"/>
      <c r="M22" s="23" t="s">
        <v>22</v>
      </c>
      <c r="N22" s="16"/>
      <c r="O22" s="16"/>
    </row>
    <row r="23" spans="1:15" ht="27" x14ac:dyDescent="0.25">
      <c r="A23" s="16"/>
      <c r="B23" s="16"/>
      <c r="C23" s="217">
        <v>40940</v>
      </c>
      <c r="D23" s="217"/>
      <c r="E23" s="20">
        <v>10035</v>
      </c>
      <c r="F23" s="20" t="s">
        <v>42</v>
      </c>
      <c r="G23" s="20" t="s">
        <v>19</v>
      </c>
      <c r="H23" s="21" t="s">
        <v>20</v>
      </c>
      <c r="I23" s="22" t="s">
        <v>22</v>
      </c>
      <c r="J23" s="22" t="s">
        <v>22</v>
      </c>
      <c r="K23" s="226" t="s">
        <v>22</v>
      </c>
      <c r="L23" s="226"/>
      <c r="M23" s="23">
        <v>3744400</v>
      </c>
      <c r="N23" s="16"/>
      <c r="O23" s="16"/>
    </row>
    <row r="24" spans="1:15" ht="27" x14ac:dyDescent="0.25">
      <c r="A24" s="16"/>
      <c r="B24" s="16"/>
      <c r="C24" s="217">
        <v>40941</v>
      </c>
      <c r="D24" s="217"/>
      <c r="E24" s="20">
        <v>10084</v>
      </c>
      <c r="F24" s="20" t="s">
        <v>43</v>
      </c>
      <c r="G24" s="20" t="s">
        <v>19</v>
      </c>
      <c r="H24" s="21" t="s">
        <v>20</v>
      </c>
      <c r="I24" s="22" t="s">
        <v>22</v>
      </c>
      <c r="J24" s="22" t="s">
        <v>22</v>
      </c>
      <c r="K24" s="226">
        <v>56800</v>
      </c>
      <c r="L24" s="226"/>
      <c r="M24" s="23" t="s">
        <v>22</v>
      </c>
      <c r="N24" s="16"/>
      <c r="O24" s="16"/>
    </row>
    <row r="25" spans="1:15" ht="27" x14ac:dyDescent="0.25">
      <c r="A25" s="16"/>
      <c r="B25" s="16"/>
      <c r="C25" s="217">
        <v>40945</v>
      </c>
      <c r="D25" s="217"/>
      <c r="E25" s="20">
        <v>10154</v>
      </c>
      <c r="F25" s="20" t="s">
        <v>44</v>
      </c>
      <c r="G25" s="20" t="s">
        <v>19</v>
      </c>
      <c r="H25" s="21" t="s">
        <v>20</v>
      </c>
      <c r="I25" s="22" t="s">
        <v>22</v>
      </c>
      <c r="J25" s="22" t="s">
        <v>22</v>
      </c>
      <c r="K25" s="226">
        <v>4601200</v>
      </c>
      <c r="L25" s="226"/>
      <c r="M25" s="23" t="s">
        <v>22</v>
      </c>
      <c r="N25" s="16"/>
      <c r="O25" s="16"/>
    </row>
    <row r="26" spans="1:15" ht="27" x14ac:dyDescent="0.25">
      <c r="A26" s="16"/>
      <c r="B26" s="16"/>
      <c r="C26" s="217">
        <v>40946</v>
      </c>
      <c r="D26" s="217"/>
      <c r="E26" s="20">
        <v>10206</v>
      </c>
      <c r="F26" s="20" t="s">
        <v>45</v>
      </c>
      <c r="G26" s="20" t="s">
        <v>19</v>
      </c>
      <c r="H26" s="21" t="s">
        <v>20</v>
      </c>
      <c r="I26" s="22" t="s">
        <v>22</v>
      </c>
      <c r="J26" s="22" t="s">
        <v>22</v>
      </c>
      <c r="K26" s="226">
        <v>2984000</v>
      </c>
      <c r="L26" s="226"/>
      <c r="M26" s="23" t="s">
        <v>22</v>
      </c>
      <c r="N26" s="16"/>
      <c r="O26" s="16"/>
    </row>
    <row r="27" spans="1:15" ht="27" x14ac:dyDescent="0.25">
      <c r="A27" s="16"/>
      <c r="B27" s="16"/>
      <c r="C27" s="217">
        <v>40947</v>
      </c>
      <c r="D27" s="217"/>
      <c r="E27" s="20">
        <v>10256</v>
      </c>
      <c r="F27" s="20" t="s">
        <v>46</v>
      </c>
      <c r="G27" s="20" t="s">
        <v>19</v>
      </c>
      <c r="H27" s="21" t="s">
        <v>20</v>
      </c>
      <c r="I27" s="22" t="s">
        <v>22</v>
      </c>
      <c r="J27" s="22" t="s">
        <v>22</v>
      </c>
      <c r="K27" s="226" t="s">
        <v>22</v>
      </c>
      <c r="L27" s="226"/>
      <c r="M27" s="23">
        <v>4068400</v>
      </c>
      <c r="N27" s="16"/>
      <c r="O27" s="16"/>
    </row>
    <row r="28" spans="1:15" ht="27" x14ac:dyDescent="0.25">
      <c r="A28" s="16"/>
      <c r="B28" s="16"/>
      <c r="C28" s="217">
        <v>40948</v>
      </c>
      <c r="D28" s="217"/>
      <c r="E28" s="20">
        <v>10314</v>
      </c>
      <c r="F28" s="20" t="s">
        <v>47</v>
      </c>
      <c r="G28" s="20" t="s">
        <v>19</v>
      </c>
      <c r="H28" s="21" t="s">
        <v>20</v>
      </c>
      <c r="I28" s="22" t="s">
        <v>22</v>
      </c>
      <c r="J28" s="22" t="s">
        <v>22</v>
      </c>
      <c r="K28" s="226" t="s">
        <v>22</v>
      </c>
      <c r="L28" s="226"/>
      <c r="M28" s="23">
        <v>9064800</v>
      </c>
      <c r="N28" s="16"/>
      <c r="O28" s="16"/>
    </row>
    <row r="29" spans="1:15" ht="27" x14ac:dyDescent="0.25">
      <c r="A29" s="16"/>
      <c r="B29" s="16"/>
      <c r="C29" s="217">
        <v>40949</v>
      </c>
      <c r="D29" s="217"/>
      <c r="E29" s="20">
        <v>10368</v>
      </c>
      <c r="F29" s="20" t="s">
        <v>48</v>
      </c>
      <c r="G29" s="20" t="s">
        <v>19</v>
      </c>
      <c r="H29" s="21" t="s">
        <v>20</v>
      </c>
      <c r="I29" s="22" t="s">
        <v>22</v>
      </c>
      <c r="J29" s="22" t="s">
        <v>22</v>
      </c>
      <c r="K29" s="226" t="s">
        <v>22</v>
      </c>
      <c r="L29" s="226"/>
      <c r="M29" s="23">
        <v>777600</v>
      </c>
      <c r="N29" s="16"/>
      <c r="O29" s="16"/>
    </row>
    <row r="30" spans="1:15" ht="27" x14ac:dyDescent="0.25">
      <c r="A30" s="16"/>
      <c r="B30" s="16"/>
      <c r="C30" s="217">
        <v>40952</v>
      </c>
      <c r="D30" s="217"/>
      <c r="E30" s="20">
        <v>10421</v>
      </c>
      <c r="F30" s="20" t="s">
        <v>49</v>
      </c>
      <c r="G30" s="20" t="s">
        <v>19</v>
      </c>
      <c r="H30" s="21" t="s">
        <v>20</v>
      </c>
      <c r="I30" s="22" t="s">
        <v>22</v>
      </c>
      <c r="J30" s="22" t="s">
        <v>22</v>
      </c>
      <c r="K30" s="226">
        <v>5536000</v>
      </c>
      <c r="L30" s="226"/>
      <c r="M30" s="23" t="s">
        <v>22</v>
      </c>
      <c r="N30" s="16"/>
      <c r="O30" s="16"/>
    </row>
    <row r="31" spans="1:15" ht="27" x14ac:dyDescent="0.25">
      <c r="A31" s="16"/>
      <c r="B31" s="16"/>
      <c r="C31" s="217">
        <v>40953</v>
      </c>
      <c r="D31" s="217"/>
      <c r="E31" s="20">
        <v>10470</v>
      </c>
      <c r="F31" s="20" t="s">
        <v>50</v>
      </c>
      <c r="G31" s="20" t="s">
        <v>19</v>
      </c>
      <c r="H31" s="21" t="s">
        <v>20</v>
      </c>
      <c r="I31" s="22" t="s">
        <v>22</v>
      </c>
      <c r="J31" s="22" t="s">
        <v>22</v>
      </c>
      <c r="K31" s="226" t="s">
        <v>22</v>
      </c>
      <c r="L31" s="226"/>
      <c r="M31" s="23">
        <v>3644000</v>
      </c>
      <c r="N31" s="16"/>
      <c r="O31" s="16"/>
    </row>
    <row r="32" spans="1:15" ht="27" x14ac:dyDescent="0.25">
      <c r="A32" s="16"/>
      <c r="B32" s="16"/>
      <c r="C32" s="217">
        <v>40954</v>
      </c>
      <c r="D32" s="217"/>
      <c r="E32" s="20">
        <v>10514</v>
      </c>
      <c r="F32" s="20" t="s">
        <v>51</v>
      </c>
      <c r="G32" s="20" t="s">
        <v>19</v>
      </c>
      <c r="H32" s="21" t="s">
        <v>20</v>
      </c>
      <c r="I32" s="22" t="s">
        <v>22</v>
      </c>
      <c r="J32" s="22" t="s">
        <v>22</v>
      </c>
      <c r="K32" s="226">
        <v>4772400</v>
      </c>
      <c r="L32" s="226"/>
      <c r="M32" s="23" t="s">
        <v>22</v>
      </c>
      <c r="N32" s="16"/>
      <c r="O32" s="16"/>
    </row>
    <row r="33" spans="1:15" ht="27" x14ac:dyDescent="0.25">
      <c r="A33" s="16"/>
      <c r="B33" s="16"/>
      <c r="C33" s="217">
        <v>40955</v>
      </c>
      <c r="D33" s="217"/>
      <c r="E33" s="20">
        <v>10566</v>
      </c>
      <c r="F33" s="20" t="s">
        <v>52</v>
      </c>
      <c r="G33" s="20" t="s">
        <v>19</v>
      </c>
      <c r="H33" s="21" t="s">
        <v>20</v>
      </c>
      <c r="I33" s="22" t="s">
        <v>22</v>
      </c>
      <c r="J33" s="22" t="s">
        <v>22</v>
      </c>
      <c r="K33" s="226">
        <v>4376800</v>
      </c>
      <c r="L33" s="226"/>
      <c r="M33" s="23" t="s">
        <v>22</v>
      </c>
      <c r="N33" s="16"/>
      <c r="O33" s="16"/>
    </row>
    <row r="34" spans="1:15" ht="27" x14ac:dyDescent="0.25">
      <c r="A34" s="16"/>
      <c r="B34" s="16"/>
      <c r="C34" s="217">
        <v>40956</v>
      </c>
      <c r="D34" s="217"/>
      <c r="E34" s="20">
        <v>10605</v>
      </c>
      <c r="F34" s="20" t="s">
        <v>53</v>
      </c>
      <c r="G34" s="20" t="s">
        <v>19</v>
      </c>
      <c r="H34" s="21" t="s">
        <v>20</v>
      </c>
      <c r="I34" s="22" t="s">
        <v>22</v>
      </c>
      <c r="J34" s="22" t="s">
        <v>22</v>
      </c>
      <c r="K34" s="226">
        <v>6342400</v>
      </c>
      <c r="L34" s="226"/>
      <c r="M34" s="23" t="s">
        <v>22</v>
      </c>
      <c r="N34" s="16"/>
      <c r="O34" s="16"/>
    </row>
    <row r="35" spans="1:15" ht="27" x14ac:dyDescent="0.25">
      <c r="A35" s="16"/>
      <c r="B35" s="16"/>
      <c r="C35" s="217">
        <v>40959</v>
      </c>
      <c r="D35" s="217"/>
      <c r="E35" s="20">
        <v>10648</v>
      </c>
      <c r="F35" s="20" t="s">
        <v>54</v>
      </c>
      <c r="G35" s="20" t="s">
        <v>19</v>
      </c>
      <c r="H35" s="21" t="s">
        <v>20</v>
      </c>
      <c r="I35" s="22" t="s">
        <v>22</v>
      </c>
      <c r="J35" s="22" t="s">
        <v>22</v>
      </c>
      <c r="K35" s="226" t="s">
        <v>22</v>
      </c>
      <c r="L35" s="226"/>
      <c r="M35" s="23">
        <v>10153600</v>
      </c>
      <c r="N35" s="16"/>
      <c r="O35" s="16"/>
    </row>
    <row r="36" spans="1:15" ht="27" x14ac:dyDescent="0.25">
      <c r="A36" s="16"/>
      <c r="B36" s="16"/>
      <c r="C36" s="217">
        <v>40960</v>
      </c>
      <c r="D36" s="217"/>
      <c r="E36" s="20">
        <v>10721</v>
      </c>
      <c r="F36" s="20" t="s">
        <v>55</v>
      </c>
      <c r="G36" s="20" t="s">
        <v>19</v>
      </c>
      <c r="H36" s="21" t="s">
        <v>20</v>
      </c>
      <c r="I36" s="22" t="s">
        <v>22</v>
      </c>
      <c r="J36" s="22" t="s">
        <v>22</v>
      </c>
      <c r="K36" s="226" t="s">
        <v>22</v>
      </c>
      <c r="L36" s="226"/>
      <c r="M36" s="23">
        <v>6007200</v>
      </c>
      <c r="N36" s="16"/>
      <c r="O36" s="16"/>
    </row>
    <row r="37" spans="1:15" ht="27" x14ac:dyDescent="0.25">
      <c r="A37" s="16"/>
      <c r="B37" s="16"/>
      <c r="C37" s="217">
        <v>40961</v>
      </c>
      <c r="D37" s="217"/>
      <c r="E37" s="20">
        <v>10769</v>
      </c>
      <c r="F37" s="20" t="s">
        <v>56</v>
      </c>
      <c r="G37" s="20" t="s">
        <v>19</v>
      </c>
      <c r="H37" s="21" t="s">
        <v>20</v>
      </c>
      <c r="I37" s="22" t="s">
        <v>22</v>
      </c>
      <c r="J37" s="22" t="s">
        <v>22</v>
      </c>
      <c r="K37" s="226">
        <v>2458400</v>
      </c>
      <c r="L37" s="226"/>
      <c r="M37" s="23" t="s">
        <v>22</v>
      </c>
      <c r="N37" s="16"/>
      <c r="O37" s="16"/>
    </row>
    <row r="38" spans="1:15" ht="27" x14ac:dyDescent="0.25">
      <c r="A38" s="16"/>
      <c r="B38" s="16"/>
      <c r="C38" s="217">
        <v>40962</v>
      </c>
      <c r="D38" s="217"/>
      <c r="E38" s="20">
        <v>10818</v>
      </c>
      <c r="F38" s="20" t="s">
        <v>57</v>
      </c>
      <c r="G38" s="20" t="s">
        <v>19</v>
      </c>
      <c r="H38" s="21" t="s">
        <v>20</v>
      </c>
      <c r="I38" s="22" t="s">
        <v>22</v>
      </c>
      <c r="J38" s="22" t="s">
        <v>22</v>
      </c>
      <c r="K38" s="226" t="s">
        <v>22</v>
      </c>
      <c r="L38" s="226"/>
      <c r="M38" s="23">
        <v>448000</v>
      </c>
      <c r="N38" s="16"/>
      <c r="O38" s="16"/>
    </row>
    <row r="39" spans="1:15" ht="27" x14ac:dyDescent="0.25">
      <c r="A39" s="16"/>
      <c r="B39" s="16"/>
      <c r="C39" s="217">
        <v>40963</v>
      </c>
      <c r="D39" s="217"/>
      <c r="E39" s="20">
        <v>10863</v>
      </c>
      <c r="F39" s="20" t="s">
        <v>58</v>
      </c>
      <c r="G39" s="20" t="s">
        <v>19</v>
      </c>
      <c r="H39" s="21" t="s">
        <v>20</v>
      </c>
      <c r="I39" s="22" t="s">
        <v>22</v>
      </c>
      <c r="J39" s="22" t="s">
        <v>22</v>
      </c>
      <c r="K39" s="226" t="s">
        <v>22</v>
      </c>
      <c r="L39" s="226"/>
      <c r="M39" s="23">
        <v>3898800</v>
      </c>
      <c r="N39" s="16"/>
      <c r="O39" s="16"/>
    </row>
    <row r="40" spans="1:15" ht="27" x14ac:dyDescent="0.25">
      <c r="A40" s="16"/>
      <c r="B40" s="16"/>
      <c r="C40" s="217">
        <v>40966</v>
      </c>
      <c r="D40" s="217"/>
      <c r="E40" s="20">
        <v>10919</v>
      </c>
      <c r="F40" s="20" t="s">
        <v>59</v>
      </c>
      <c r="G40" s="20" t="s">
        <v>19</v>
      </c>
      <c r="H40" s="21" t="s">
        <v>20</v>
      </c>
      <c r="I40" s="22" t="s">
        <v>22</v>
      </c>
      <c r="J40" s="22" t="s">
        <v>22</v>
      </c>
      <c r="K40" s="226" t="s">
        <v>22</v>
      </c>
      <c r="L40" s="226"/>
      <c r="M40" s="23">
        <v>6153200</v>
      </c>
      <c r="N40" s="16"/>
      <c r="O40" s="16"/>
    </row>
    <row r="41" spans="1:15" ht="27" x14ac:dyDescent="0.25">
      <c r="A41" s="16"/>
      <c r="B41" s="16"/>
      <c r="C41" s="217">
        <v>40967</v>
      </c>
      <c r="D41" s="217"/>
      <c r="E41" s="20">
        <v>10971</v>
      </c>
      <c r="F41" s="20" t="s">
        <v>60</v>
      </c>
      <c r="G41" s="20" t="s">
        <v>19</v>
      </c>
      <c r="H41" s="21" t="s">
        <v>20</v>
      </c>
      <c r="I41" s="22" t="s">
        <v>22</v>
      </c>
      <c r="J41" s="22" t="s">
        <v>22</v>
      </c>
      <c r="K41" s="226">
        <v>1310000</v>
      </c>
      <c r="L41" s="226"/>
      <c r="M41" s="23" t="s">
        <v>22</v>
      </c>
      <c r="N41" s="16"/>
      <c r="O41" s="16"/>
    </row>
    <row r="42" spans="1:15" ht="27" x14ac:dyDescent="0.25">
      <c r="A42" s="16"/>
      <c r="B42" s="16"/>
      <c r="C42" s="217">
        <v>40968</v>
      </c>
      <c r="D42" s="217"/>
      <c r="E42" s="20">
        <v>11065</v>
      </c>
      <c r="F42" s="20" t="s">
        <v>61</v>
      </c>
      <c r="G42" s="20" t="s">
        <v>19</v>
      </c>
      <c r="H42" s="21" t="s">
        <v>20</v>
      </c>
      <c r="I42" s="22" t="s">
        <v>22</v>
      </c>
      <c r="J42" s="22" t="s">
        <v>22</v>
      </c>
      <c r="K42" s="226" t="s">
        <v>22</v>
      </c>
      <c r="L42" s="226"/>
      <c r="M42" s="23">
        <v>3590800</v>
      </c>
      <c r="N42" s="16"/>
      <c r="O42" s="16"/>
    </row>
    <row r="43" spans="1:15" ht="27" x14ac:dyDescent="0.25">
      <c r="A43" s="16"/>
      <c r="B43" s="16"/>
      <c r="C43" s="217">
        <v>40969</v>
      </c>
      <c r="D43" s="217"/>
      <c r="E43" s="20">
        <v>11126</v>
      </c>
      <c r="F43" s="20" t="s">
        <v>62</v>
      </c>
      <c r="G43" s="20" t="s">
        <v>19</v>
      </c>
      <c r="H43" s="21" t="s">
        <v>20</v>
      </c>
      <c r="I43" s="22" t="s">
        <v>22</v>
      </c>
      <c r="J43" s="22" t="s">
        <v>22</v>
      </c>
      <c r="K43" s="226">
        <v>596000</v>
      </c>
      <c r="L43" s="226"/>
      <c r="M43" s="23" t="s">
        <v>22</v>
      </c>
      <c r="N43" s="16"/>
      <c r="O43" s="16"/>
    </row>
    <row r="44" spans="1:15" ht="27" x14ac:dyDescent="0.25">
      <c r="A44" s="16"/>
      <c r="B44" s="16"/>
      <c r="C44" s="217">
        <v>40970</v>
      </c>
      <c r="D44" s="217"/>
      <c r="E44" s="20">
        <v>11190</v>
      </c>
      <c r="F44" s="20" t="s">
        <v>63</v>
      </c>
      <c r="G44" s="20" t="s">
        <v>19</v>
      </c>
      <c r="H44" s="21" t="s">
        <v>20</v>
      </c>
      <c r="I44" s="22" t="s">
        <v>22</v>
      </c>
      <c r="J44" s="22" t="s">
        <v>22</v>
      </c>
      <c r="K44" s="226">
        <v>7174000</v>
      </c>
      <c r="L44" s="226"/>
      <c r="M44" s="23" t="s">
        <v>22</v>
      </c>
      <c r="N44" s="16"/>
      <c r="O44" s="16"/>
    </row>
    <row r="45" spans="1:15" ht="27" x14ac:dyDescent="0.25">
      <c r="A45" s="16"/>
      <c r="B45" s="16"/>
      <c r="C45" s="217">
        <v>40973</v>
      </c>
      <c r="D45" s="217"/>
      <c r="E45" s="20">
        <v>11240</v>
      </c>
      <c r="F45" s="20" t="s">
        <v>64</v>
      </c>
      <c r="G45" s="20" t="s">
        <v>19</v>
      </c>
      <c r="H45" s="21" t="s">
        <v>20</v>
      </c>
      <c r="I45" s="22" t="s">
        <v>22</v>
      </c>
      <c r="J45" s="22" t="s">
        <v>22</v>
      </c>
      <c r="K45" s="226">
        <v>5291200</v>
      </c>
      <c r="L45" s="226"/>
      <c r="M45" s="23" t="s">
        <v>22</v>
      </c>
      <c r="N45" s="16"/>
      <c r="O45" s="16"/>
    </row>
    <row r="46" spans="1:15" ht="27" x14ac:dyDescent="0.25">
      <c r="A46" s="16"/>
      <c r="B46" s="16"/>
      <c r="C46" s="217">
        <v>40974</v>
      </c>
      <c r="D46" s="217"/>
      <c r="E46" s="20">
        <v>11286</v>
      </c>
      <c r="F46" s="20" t="s">
        <v>65</v>
      </c>
      <c r="G46" s="20" t="s">
        <v>19</v>
      </c>
      <c r="H46" s="21" t="s">
        <v>20</v>
      </c>
      <c r="I46" s="22" t="s">
        <v>22</v>
      </c>
      <c r="J46" s="22" t="s">
        <v>22</v>
      </c>
      <c r="K46" s="226" t="s">
        <v>22</v>
      </c>
      <c r="L46" s="226"/>
      <c r="M46" s="23">
        <v>168000</v>
      </c>
      <c r="N46" s="16"/>
      <c r="O46" s="16"/>
    </row>
    <row r="47" spans="1:15" ht="27" x14ac:dyDescent="0.25">
      <c r="A47" s="16"/>
      <c r="B47" s="16"/>
      <c r="C47" s="217">
        <v>40975</v>
      </c>
      <c r="D47" s="217"/>
      <c r="E47" s="20">
        <v>11332</v>
      </c>
      <c r="F47" s="20" t="s">
        <v>66</v>
      </c>
      <c r="G47" s="20" t="s">
        <v>19</v>
      </c>
      <c r="H47" s="21" t="s">
        <v>20</v>
      </c>
      <c r="I47" s="22" t="s">
        <v>22</v>
      </c>
      <c r="J47" s="22" t="s">
        <v>22</v>
      </c>
      <c r="K47" s="226">
        <v>3776000</v>
      </c>
      <c r="L47" s="226"/>
      <c r="M47" s="23" t="s">
        <v>22</v>
      </c>
      <c r="N47" s="16"/>
      <c r="O47" s="16"/>
    </row>
    <row r="48" spans="1:15" ht="27" x14ac:dyDescent="0.25">
      <c r="A48" s="16"/>
      <c r="B48" s="16"/>
      <c r="C48" s="217">
        <v>40976</v>
      </c>
      <c r="D48" s="217"/>
      <c r="E48" s="20">
        <v>11383</v>
      </c>
      <c r="F48" s="20" t="s">
        <v>67</v>
      </c>
      <c r="G48" s="20" t="s">
        <v>19</v>
      </c>
      <c r="H48" s="21" t="s">
        <v>20</v>
      </c>
      <c r="I48" s="22" t="s">
        <v>22</v>
      </c>
      <c r="J48" s="22" t="s">
        <v>22</v>
      </c>
      <c r="K48" s="226">
        <v>1874000</v>
      </c>
      <c r="L48" s="226"/>
      <c r="M48" s="23" t="s">
        <v>22</v>
      </c>
      <c r="N48" s="16"/>
      <c r="O48" s="16"/>
    </row>
    <row r="49" spans="1:15" ht="27" x14ac:dyDescent="0.25">
      <c r="A49" s="16"/>
      <c r="B49" s="16"/>
      <c r="C49" s="217">
        <v>40977</v>
      </c>
      <c r="D49" s="217"/>
      <c r="E49" s="20">
        <v>11435</v>
      </c>
      <c r="F49" s="20" t="s">
        <v>68</v>
      </c>
      <c r="G49" s="20" t="s">
        <v>19</v>
      </c>
      <c r="H49" s="21" t="s">
        <v>20</v>
      </c>
      <c r="I49" s="22" t="s">
        <v>22</v>
      </c>
      <c r="J49" s="22" t="s">
        <v>22</v>
      </c>
      <c r="K49" s="226" t="s">
        <v>22</v>
      </c>
      <c r="L49" s="226"/>
      <c r="M49" s="23">
        <v>6881600</v>
      </c>
      <c r="N49" s="16"/>
      <c r="O49" s="16"/>
    </row>
    <row r="50" spans="1:15" ht="27" x14ac:dyDescent="0.25">
      <c r="A50" s="16"/>
      <c r="B50" s="16"/>
      <c r="C50" s="217">
        <v>40980</v>
      </c>
      <c r="D50" s="217"/>
      <c r="E50" s="20">
        <v>11491</v>
      </c>
      <c r="F50" s="20" t="s">
        <v>69</v>
      </c>
      <c r="G50" s="20" t="s">
        <v>19</v>
      </c>
      <c r="H50" s="21" t="s">
        <v>20</v>
      </c>
      <c r="I50" s="22" t="s">
        <v>22</v>
      </c>
      <c r="J50" s="22" t="s">
        <v>22</v>
      </c>
      <c r="K50" s="226">
        <v>2861200</v>
      </c>
      <c r="L50" s="226"/>
      <c r="M50" s="23" t="s">
        <v>22</v>
      </c>
      <c r="N50" s="16"/>
      <c r="O50" s="16"/>
    </row>
    <row r="51" spans="1:15" ht="27" x14ac:dyDescent="0.25">
      <c r="A51" s="16"/>
      <c r="B51" s="16"/>
      <c r="C51" s="217">
        <v>40981</v>
      </c>
      <c r="D51" s="217"/>
      <c r="E51" s="20">
        <v>11527</v>
      </c>
      <c r="F51" s="20" t="s">
        <v>70</v>
      </c>
      <c r="G51" s="20" t="s">
        <v>19</v>
      </c>
      <c r="H51" s="21" t="s">
        <v>20</v>
      </c>
      <c r="I51" s="22" t="s">
        <v>22</v>
      </c>
      <c r="J51" s="22" t="s">
        <v>22</v>
      </c>
      <c r="K51" s="226">
        <v>4077200</v>
      </c>
      <c r="L51" s="226"/>
      <c r="M51" s="23" t="s">
        <v>22</v>
      </c>
      <c r="N51" s="16"/>
      <c r="O51" s="16"/>
    </row>
    <row r="52" spans="1:15" ht="27" x14ac:dyDescent="0.25">
      <c r="A52" s="16"/>
      <c r="B52" s="16"/>
      <c r="C52" s="217">
        <v>40982</v>
      </c>
      <c r="D52" s="217"/>
      <c r="E52" s="20">
        <v>11570</v>
      </c>
      <c r="F52" s="20" t="s">
        <v>71</v>
      </c>
      <c r="G52" s="20" t="s">
        <v>19</v>
      </c>
      <c r="H52" s="21" t="s">
        <v>20</v>
      </c>
      <c r="I52" s="22" t="s">
        <v>22</v>
      </c>
      <c r="J52" s="22" t="s">
        <v>22</v>
      </c>
      <c r="K52" s="226">
        <v>3547200</v>
      </c>
      <c r="L52" s="226"/>
      <c r="M52" s="23" t="s">
        <v>22</v>
      </c>
      <c r="N52" s="16"/>
      <c r="O52" s="16"/>
    </row>
    <row r="53" spans="1:15" ht="27" x14ac:dyDescent="0.25">
      <c r="A53" s="16"/>
      <c r="B53" s="16"/>
      <c r="C53" s="217">
        <v>40983</v>
      </c>
      <c r="D53" s="217"/>
      <c r="E53" s="20">
        <v>11613</v>
      </c>
      <c r="F53" s="20" t="s">
        <v>72</v>
      </c>
      <c r="G53" s="20" t="s">
        <v>19</v>
      </c>
      <c r="H53" s="21" t="s">
        <v>20</v>
      </c>
      <c r="I53" s="22" t="s">
        <v>22</v>
      </c>
      <c r="J53" s="22" t="s">
        <v>22</v>
      </c>
      <c r="K53" s="226" t="s">
        <v>22</v>
      </c>
      <c r="L53" s="226"/>
      <c r="M53" s="23">
        <v>287200</v>
      </c>
      <c r="N53" s="16"/>
      <c r="O53" s="16"/>
    </row>
    <row r="54" spans="1:15" ht="27" x14ac:dyDescent="0.25">
      <c r="A54" s="16"/>
      <c r="B54" s="16"/>
      <c r="C54" s="217">
        <v>40984</v>
      </c>
      <c r="D54" s="217"/>
      <c r="E54" s="20">
        <v>11648</v>
      </c>
      <c r="F54" s="20" t="s">
        <v>73</v>
      </c>
      <c r="G54" s="20" t="s">
        <v>19</v>
      </c>
      <c r="H54" s="21" t="s">
        <v>20</v>
      </c>
      <c r="I54" s="22" t="s">
        <v>22</v>
      </c>
      <c r="J54" s="22" t="s">
        <v>22</v>
      </c>
      <c r="K54" s="226">
        <v>287200</v>
      </c>
      <c r="L54" s="226"/>
      <c r="M54" s="23" t="s">
        <v>22</v>
      </c>
      <c r="N54" s="16"/>
      <c r="O54" s="16"/>
    </row>
    <row r="55" spans="1:15" ht="27" x14ac:dyDescent="0.25">
      <c r="A55" s="16"/>
      <c r="B55" s="16"/>
      <c r="C55" s="217">
        <v>40987</v>
      </c>
      <c r="D55" s="217"/>
      <c r="E55" s="20">
        <v>11696</v>
      </c>
      <c r="F55" s="20" t="s">
        <v>74</v>
      </c>
      <c r="G55" s="20" t="s">
        <v>19</v>
      </c>
      <c r="H55" s="21" t="s">
        <v>20</v>
      </c>
      <c r="I55" s="22" t="s">
        <v>22</v>
      </c>
      <c r="J55" s="22" t="s">
        <v>22</v>
      </c>
      <c r="K55" s="226" t="s">
        <v>22</v>
      </c>
      <c r="L55" s="226"/>
      <c r="M55" s="23">
        <v>3376000</v>
      </c>
      <c r="N55" s="16"/>
      <c r="O55" s="16"/>
    </row>
    <row r="56" spans="1:15" ht="27" x14ac:dyDescent="0.25">
      <c r="A56" s="16"/>
      <c r="B56" s="16"/>
      <c r="C56" s="217">
        <v>40988</v>
      </c>
      <c r="D56" s="217"/>
      <c r="E56" s="20">
        <v>11735</v>
      </c>
      <c r="F56" s="20" t="s">
        <v>75</v>
      </c>
      <c r="G56" s="20" t="s">
        <v>19</v>
      </c>
      <c r="H56" s="21" t="s">
        <v>20</v>
      </c>
      <c r="I56" s="22" t="s">
        <v>22</v>
      </c>
      <c r="J56" s="22" t="s">
        <v>22</v>
      </c>
      <c r="K56" s="226" t="s">
        <v>22</v>
      </c>
      <c r="L56" s="226"/>
      <c r="M56" s="23">
        <v>1932000</v>
      </c>
      <c r="N56" s="16"/>
      <c r="O56" s="16"/>
    </row>
    <row r="57" spans="1:15" ht="27" x14ac:dyDescent="0.25">
      <c r="A57" s="16"/>
      <c r="B57" s="16"/>
      <c r="C57" s="217">
        <v>40989</v>
      </c>
      <c r="D57" s="217"/>
      <c r="E57" s="20">
        <v>11794</v>
      </c>
      <c r="F57" s="20" t="s">
        <v>76</v>
      </c>
      <c r="G57" s="20" t="s">
        <v>19</v>
      </c>
      <c r="H57" s="21" t="s">
        <v>20</v>
      </c>
      <c r="I57" s="22" t="s">
        <v>22</v>
      </c>
      <c r="J57" s="22" t="s">
        <v>22</v>
      </c>
      <c r="K57" s="226" t="s">
        <v>22</v>
      </c>
      <c r="L57" s="226"/>
      <c r="M57" s="23">
        <v>2710400</v>
      </c>
      <c r="N57" s="16"/>
      <c r="O57" s="16"/>
    </row>
    <row r="58" spans="1:15" ht="27" x14ac:dyDescent="0.25">
      <c r="A58" s="16"/>
      <c r="B58" s="16"/>
      <c r="C58" s="217">
        <v>40990</v>
      </c>
      <c r="D58" s="217"/>
      <c r="E58" s="20">
        <v>11843</v>
      </c>
      <c r="F58" s="20" t="s">
        <v>77</v>
      </c>
      <c r="G58" s="20" t="s">
        <v>19</v>
      </c>
      <c r="H58" s="21" t="s">
        <v>20</v>
      </c>
      <c r="I58" s="22" t="s">
        <v>22</v>
      </c>
      <c r="J58" s="22" t="s">
        <v>22</v>
      </c>
      <c r="K58" s="226" t="s">
        <v>22</v>
      </c>
      <c r="L58" s="226"/>
      <c r="M58" s="23">
        <v>1516000</v>
      </c>
      <c r="N58" s="16"/>
      <c r="O58" s="16"/>
    </row>
    <row r="59" spans="1:15" ht="27" x14ac:dyDescent="0.25">
      <c r="A59" s="16"/>
      <c r="B59" s="16"/>
      <c r="C59" s="217">
        <v>40991</v>
      </c>
      <c r="D59" s="217"/>
      <c r="E59" s="20">
        <v>11893</v>
      </c>
      <c r="F59" s="20" t="s">
        <v>78</v>
      </c>
      <c r="G59" s="20" t="s">
        <v>19</v>
      </c>
      <c r="H59" s="21" t="s">
        <v>20</v>
      </c>
      <c r="I59" s="22" t="s">
        <v>22</v>
      </c>
      <c r="J59" s="22" t="s">
        <v>22</v>
      </c>
      <c r="K59" s="226">
        <v>3264000</v>
      </c>
      <c r="L59" s="226"/>
      <c r="M59" s="23" t="s">
        <v>22</v>
      </c>
      <c r="N59" s="16"/>
      <c r="O59" s="16"/>
    </row>
    <row r="60" spans="1:15" ht="27" x14ac:dyDescent="0.25">
      <c r="A60" s="16"/>
      <c r="B60" s="16"/>
      <c r="C60" s="217">
        <v>40994</v>
      </c>
      <c r="D60" s="217"/>
      <c r="E60" s="20">
        <v>11941</v>
      </c>
      <c r="F60" s="20" t="s">
        <v>79</v>
      </c>
      <c r="G60" s="20" t="s">
        <v>19</v>
      </c>
      <c r="H60" s="21" t="s">
        <v>20</v>
      </c>
      <c r="I60" s="22" t="s">
        <v>22</v>
      </c>
      <c r="J60" s="22" t="s">
        <v>22</v>
      </c>
      <c r="K60" s="226" t="s">
        <v>22</v>
      </c>
      <c r="L60" s="226"/>
      <c r="M60" s="23">
        <v>4215200</v>
      </c>
      <c r="N60" s="16"/>
      <c r="O60" s="16"/>
    </row>
    <row r="61" spans="1:15" ht="27" x14ac:dyDescent="0.25">
      <c r="A61" s="16"/>
      <c r="B61" s="16"/>
      <c r="C61" s="217">
        <v>40995</v>
      </c>
      <c r="D61" s="217"/>
      <c r="E61" s="20">
        <v>11982</v>
      </c>
      <c r="F61" s="20" t="s">
        <v>80</v>
      </c>
      <c r="G61" s="20" t="s">
        <v>19</v>
      </c>
      <c r="H61" s="21" t="s">
        <v>20</v>
      </c>
      <c r="I61" s="22" t="s">
        <v>22</v>
      </c>
      <c r="J61" s="22" t="s">
        <v>22</v>
      </c>
      <c r="K61" s="226" t="s">
        <v>22</v>
      </c>
      <c r="L61" s="226"/>
      <c r="M61" s="23">
        <v>1895600</v>
      </c>
      <c r="N61" s="16"/>
      <c r="O61" s="16"/>
    </row>
    <row r="62" spans="1:15" ht="27" x14ac:dyDescent="0.25">
      <c r="A62" s="16"/>
      <c r="B62" s="16"/>
      <c r="C62" s="217">
        <v>40996</v>
      </c>
      <c r="D62" s="217"/>
      <c r="E62" s="20">
        <v>12036</v>
      </c>
      <c r="F62" s="20" t="s">
        <v>81</v>
      </c>
      <c r="G62" s="20" t="s">
        <v>19</v>
      </c>
      <c r="H62" s="21" t="s">
        <v>20</v>
      </c>
      <c r="I62" s="22" t="s">
        <v>22</v>
      </c>
      <c r="J62" s="22" t="s">
        <v>22</v>
      </c>
      <c r="K62" s="226" t="s">
        <v>22</v>
      </c>
      <c r="L62" s="226"/>
      <c r="M62" s="23">
        <v>3155600</v>
      </c>
      <c r="N62" s="16"/>
      <c r="O62" s="16"/>
    </row>
    <row r="63" spans="1:15" ht="27" x14ac:dyDescent="0.25">
      <c r="A63" s="16"/>
      <c r="B63" s="16"/>
      <c r="C63" s="217">
        <v>40997</v>
      </c>
      <c r="D63" s="217"/>
      <c r="E63" s="20">
        <v>12077</v>
      </c>
      <c r="F63" s="20" t="s">
        <v>82</v>
      </c>
      <c r="G63" s="20" t="s">
        <v>19</v>
      </c>
      <c r="H63" s="21" t="s">
        <v>20</v>
      </c>
      <c r="I63" s="22" t="s">
        <v>22</v>
      </c>
      <c r="J63" s="22" t="s">
        <v>22</v>
      </c>
      <c r="K63" s="226" t="s">
        <v>22</v>
      </c>
      <c r="L63" s="226"/>
      <c r="M63" s="23">
        <v>220400</v>
      </c>
      <c r="N63" s="16"/>
      <c r="O63" s="16"/>
    </row>
    <row r="64" spans="1:15" ht="27" x14ac:dyDescent="0.25">
      <c r="A64" s="16"/>
      <c r="B64" s="16"/>
      <c r="C64" s="217">
        <v>40998</v>
      </c>
      <c r="D64" s="217"/>
      <c r="E64" s="20">
        <v>12132</v>
      </c>
      <c r="F64" s="20" t="s">
        <v>83</v>
      </c>
      <c r="G64" s="20" t="s">
        <v>19</v>
      </c>
      <c r="H64" s="21" t="s">
        <v>20</v>
      </c>
      <c r="I64" s="22" t="s">
        <v>22</v>
      </c>
      <c r="J64" s="22" t="s">
        <v>22</v>
      </c>
      <c r="K64" s="226">
        <v>3598800</v>
      </c>
      <c r="L64" s="226"/>
      <c r="M64" s="23" t="s">
        <v>22</v>
      </c>
      <c r="N64" s="16"/>
      <c r="O64" s="16"/>
    </row>
    <row r="65" spans="1:15" ht="27" x14ac:dyDescent="0.25">
      <c r="A65" s="16"/>
      <c r="B65" s="16"/>
      <c r="C65" s="217">
        <v>41001</v>
      </c>
      <c r="D65" s="217"/>
      <c r="E65" s="20">
        <v>12218</v>
      </c>
      <c r="F65" s="20" t="s">
        <v>84</v>
      </c>
      <c r="G65" s="20" t="s">
        <v>19</v>
      </c>
      <c r="H65" s="21" t="s">
        <v>20</v>
      </c>
      <c r="I65" s="22" t="s">
        <v>22</v>
      </c>
      <c r="J65" s="22" t="s">
        <v>22</v>
      </c>
      <c r="K65" s="226" t="s">
        <v>22</v>
      </c>
      <c r="L65" s="226"/>
      <c r="M65" s="23">
        <v>4644000</v>
      </c>
      <c r="N65" s="16"/>
      <c r="O65" s="16"/>
    </row>
    <row r="66" spans="1:15" ht="27" x14ac:dyDescent="0.25">
      <c r="A66" s="16"/>
      <c r="B66" s="16"/>
      <c r="C66" s="217">
        <v>41002</v>
      </c>
      <c r="D66" s="217"/>
      <c r="E66" s="20">
        <v>12269</v>
      </c>
      <c r="F66" s="20" t="s">
        <v>85</v>
      </c>
      <c r="G66" s="20" t="s">
        <v>19</v>
      </c>
      <c r="H66" s="21" t="s">
        <v>20</v>
      </c>
      <c r="I66" s="22" t="s">
        <v>22</v>
      </c>
      <c r="J66" s="22" t="s">
        <v>22</v>
      </c>
      <c r="K66" s="226">
        <v>2038000</v>
      </c>
      <c r="L66" s="226"/>
      <c r="M66" s="23" t="s">
        <v>22</v>
      </c>
      <c r="N66" s="16"/>
      <c r="O66" s="16"/>
    </row>
    <row r="67" spans="1:15" ht="27" x14ac:dyDescent="0.25">
      <c r="A67" s="16"/>
      <c r="B67" s="16"/>
      <c r="C67" s="217">
        <v>41003</v>
      </c>
      <c r="D67" s="217"/>
      <c r="E67" s="20">
        <v>12315</v>
      </c>
      <c r="F67" s="20" t="s">
        <v>86</v>
      </c>
      <c r="G67" s="20" t="s">
        <v>19</v>
      </c>
      <c r="H67" s="21" t="s">
        <v>20</v>
      </c>
      <c r="I67" s="22" t="s">
        <v>22</v>
      </c>
      <c r="J67" s="22" t="s">
        <v>22</v>
      </c>
      <c r="K67" s="226">
        <v>221200</v>
      </c>
      <c r="L67" s="226"/>
      <c r="M67" s="23" t="s">
        <v>22</v>
      </c>
      <c r="N67" s="16"/>
      <c r="O67" s="16"/>
    </row>
    <row r="68" spans="1:15" ht="27" x14ac:dyDescent="0.25">
      <c r="A68" s="16"/>
      <c r="B68" s="16"/>
      <c r="C68" s="217">
        <v>41004</v>
      </c>
      <c r="D68" s="217"/>
      <c r="E68" s="20">
        <v>12354</v>
      </c>
      <c r="F68" s="20" t="s">
        <v>87</v>
      </c>
      <c r="G68" s="20" t="s">
        <v>19</v>
      </c>
      <c r="H68" s="21" t="s">
        <v>20</v>
      </c>
      <c r="I68" s="22" t="s">
        <v>22</v>
      </c>
      <c r="J68" s="22" t="s">
        <v>22</v>
      </c>
      <c r="K68" s="226">
        <v>9688800</v>
      </c>
      <c r="L68" s="226"/>
      <c r="M68" s="23" t="s">
        <v>22</v>
      </c>
      <c r="N68" s="16"/>
      <c r="O68" s="16"/>
    </row>
    <row r="69" spans="1:15" ht="27" x14ac:dyDescent="0.25">
      <c r="A69" s="16"/>
      <c r="B69" s="16"/>
      <c r="C69" s="217">
        <v>41005</v>
      </c>
      <c r="D69" s="217"/>
      <c r="E69" s="20">
        <v>12414</v>
      </c>
      <c r="F69" s="20" t="s">
        <v>88</v>
      </c>
      <c r="G69" s="20" t="s">
        <v>19</v>
      </c>
      <c r="H69" s="21" t="s">
        <v>20</v>
      </c>
      <c r="I69" s="22" t="s">
        <v>22</v>
      </c>
      <c r="J69" s="22" t="s">
        <v>22</v>
      </c>
      <c r="K69" s="226">
        <v>4222800</v>
      </c>
      <c r="L69" s="226"/>
      <c r="M69" s="23" t="s">
        <v>22</v>
      </c>
      <c r="N69" s="16"/>
      <c r="O69" s="16"/>
    </row>
    <row r="70" spans="1:15" ht="27" x14ac:dyDescent="0.25">
      <c r="A70" s="16"/>
      <c r="B70" s="16"/>
      <c r="C70" s="217">
        <v>41010</v>
      </c>
      <c r="D70" s="217"/>
      <c r="E70" s="20">
        <v>12587</v>
      </c>
      <c r="F70" s="20" t="s">
        <v>89</v>
      </c>
      <c r="G70" s="20" t="s">
        <v>19</v>
      </c>
      <c r="H70" s="21" t="s">
        <v>20</v>
      </c>
      <c r="I70" s="22" t="s">
        <v>22</v>
      </c>
      <c r="J70" s="22" t="s">
        <v>22</v>
      </c>
      <c r="K70" s="226" t="s">
        <v>22</v>
      </c>
      <c r="L70" s="226"/>
      <c r="M70" s="23">
        <v>2630800</v>
      </c>
      <c r="N70" s="16"/>
      <c r="O70" s="16"/>
    </row>
    <row r="71" spans="1:15" ht="27" x14ac:dyDescent="0.25">
      <c r="A71" s="16"/>
      <c r="B71" s="16"/>
      <c r="C71" s="217">
        <v>41011</v>
      </c>
      <c r="D71" s="217"/>
      <c r="E71" s="20">
        <v>12642</v>
      </c>
      <c r="F71" s="20" t="s">
        <v>90</v>
      </c>
      <c r="G71" s="20" t="s">
        <v>19</v>
      </c>
      <c r="H71" s="21" t="s">
        <v>20</v>
      </c>
      <c r="I71" s="22" t="s">
        <v>22</v>
      </c>
      <c r="J71" s="22" t="s">
        <v>22</v>
      </c>
      <c r="K71" s="226" t="s">
        <v>22</v>
      </c>
      <c r="L71" s="226"/>
      <c r="M71" s="23">
        <v>967200</v>
      </c>
      <c r="N71" s="16"/>
      <c r="O71" s="16"/>
    </row>
    <row r="72" spans="1:15" ht="27" x14ac:dyDescent="0.25">
      <c r="A72" s="16"/>
      <c r="B72" s="16"/>
      <c r="C72" s="217">
        <v>41012</v>
      </c>
      <c r="D72" s="217"/>
      <c r="E72" s="20">
        <v>12701</v>
      </c>
      <c r="F72" s="20" t="s">
        <v>91</v>
      </c>
      <c r="G72" s="20" t="s">
        <v>19</v>
      </c>
      <c r="H72" s="21" t="s">
        <v>20</v>
      </c>
      <c r="I72" s="22" t="s">
        <v>22</v>
      </c>
      <c r="J72" s="22" t="s">
        <v>22</v>
      </c>
      <c r="K72" s="226" t="s">
        <v>22</v>
      </c>
      <c r="L72" s="226"/>
      <c r="M72" s="23">
        <v>1248400</v>
      </c>
      <c r="N72" s="16"/>
      <c r="O72" s="16"/>
    </row>
    <row r="73" spans="1:15" ht="27" x14ac:dyDescent="0.25">
      <c r="A73" s="16"/>
      <c r="B73" s="16"/>
      <c r="C73" s="217">
        <v>41015</v>
      </c>
      <c r="D73" s="217"/>
      <c r="E73" s="20">
        <v>12762</v>
      </c>
      <c r="F73" s="20" t="s">
        <v>92</v>
      </c>
      <c r="G73" s="20" t="s">
        <v>19</v>
      </c>
      <c r="H73" s="21" t="s">
        <v>20</v>
      </c>
      <c r="I73" s="22" t="s">
        <v>22</v>
      </c>
      <c r="J73" s="22" t="s">
        <v>22</v>
      </c>
      <c r="K73" s="226">
        <v>283200</v>
      </c>
      <c r="L73" s="226"/>
      <c r="M73" s="23" t="s">
        <v>22</v>
      </c>
      <c r="N73" s="16"/>
      <c r="O73" s="16"/>
    </row>
    <row r="74" spans="1:15" ht="27" x14ac:dyDescent="0.25">
      <c r="A74" s="16"/>
      <c r="B74" s="16"/>
      <c r="C74" s="217">
        <v>41016</v>
      </c>
      <c r="D74" s="217"/>
      <c r="E74" s="20">
        <v>12819</v>
      </c>
      <c r="F74" s="20" t="s">
        <v>93</v>
      </c>
      <c r="G74" s="20" t="s">
        <v>19</v>
      </c>
      <c r="H74" s="21" t="s">
        <v>20</v>
      </c>
      <c r="I74" s="22" t="s">
        <v>22</v>
      </c>
      <c r="J74" s="22" t="s">
        <v>22</v>
      </c>
      <c r="K74" s="226">
        <v>7096800</v>
      </c>
      <c r="L74" s="226"/>
      <c r="M74" s="23" t="s">
        <v>22</v>
      </c>
      <c r="N74" s="16"/>
      <c r="O74" s="16"/>
    </row>
    <row r="75" spans="1:15" ht="27" x14ac:dyDescent="0.25">
      <c r="A75" s="16"/>
      <c r="B75" s="16"/>
      <c r="C75" s="217">
        <v>41017</v>
      </c>
      <c r="D75" s="217"/>
      <c r="E75" s="20">
        <v>12876</v>
      </c>
      <c r="F75" s="20" t="s">
        <v>94</v>
      </c>
      <c r="G75" s="20" t="s">
        <v>19</v>
      </c>
      <c r="H75" s="21" t="s">
        <v>20</v>
      </c>
      <c r="I75" s="22" t="s">
        <v>22</v>
      </c>
      <c r="J75" s="22" t="s">
        <v>22</v>
      </c>
      <c r="K75" s="226" t="s">
        <v>22</v>
      </c>
      <c r="L75" s="226"/>
      <c r="M75" s="23">
        <v>6188400</v>
      </c>
      <c r="N75" s="16"/>
      <c r="O75" s="16"/>
    </row>
    <row r="76" spans="1:15" ht="27" x14ac:dyDescent="0.25">
      <c r="A76" s="16"/>
      <c r="B76" s="16"/>
      <c r="C76" s="217">
        <v>41018</v>
      </c>
      <c r="D76" s="217"/>
      <c r="E76" s="20">
        <v>12925</v>
      </c>
      <c r="F76" s="20" t="s">
        <v>95</v>
      </c>
      <c r="G76" s="20" t="s">
        <v>19</v>
      </c>
      <c r="H76" s="21" t="s">
        <v>20</v>
      </c>
      <c r="I76" s="22" t="s">
        <v>22</v>
      </c>
      <c r="J76" s="22" t="s">
        <v>22</v>
      </c>
      <c r="K76" s="226">
        <v>2222800</v>
      </c>
      <c r="L76" s="226"/>
      <c r="M76" s="23" t="s">
        <v>22</v>
      </c>
      <c r="N76" s="16"/>
      <c r="O76" s="16"/>
    </row>
    <row r="77" spans="1:15" ht="27" x14ac:dyDescent="0.25">
      <c r="A77" s="16"/>
      <c r="B77" s="16"/>
      <c r="C77" s="217">
        <v>41019</v>
      </c>
      <c r="D77" s="217"/>
      <c r="E77" s="20">
        <v>12966</v>
      </c>
      <c r="F77" s="20" t="s">
        <v>96</v>
      </c>
      <c r="G77" s="20" t="s">
        <v>19</v>
      </c>
      <c r="H77" s="21" t="s">
        <v>20</v>
      </c>
      <c r="I77" s="22" t="s">
        <v>22</v>
      </c>
      <c r="J77" s="22" t="s">
        <v>22</v>
      </c>
      <c r="K77" s="226">
        <v>400400</v>
      </c>
      <c r="L77" s="226"/>
      <c r="M77" s="23" t="s">
        <v>22</v>
      </c>
      <c r="N77" s="16"/>
      <c r="O77" s="16"/>
    </row>
    <row r="78" spans="1:15" ht="27" x14ac:dyDescent="0.25">
      <c r="A78" s="16"/>
      <c r="B78" s="16"/>
      <c r="C78" s="217">
        <v>41022</v>
      </c>
      <c r="D78" s="217"/>
      <c r="E78" s="20">
        <v>13030</v>
      </c>
      <c r="F78" s="20" t="s">
        <v>97</v>
      </c>
      <c r="G78" s="20" t="s">
        <v>19</v>
      </c>
      <c r="H78" s="21" t="s">
        <v>20</v>
      </c>
      <c r="I78" s="22" t="s">
        <v>22</v>
      </c>
      <c r="J78" s="22" t="s">
        <v>22</v>
      </c>
      <c r="K78" s="226" t="s">
        <v>22</v>
      </c>
      <c r="L78" s="226"/>
      <c r="M78" s="23">
        <v>6017600</v>
      </c>
      <c r="N78" s="16"/>
      <c r="O78" s="16"/>
    </row>
    <row r="79" spans="1:15" ht="27" x14ac:dyDescent="0.25">
      <c r="A79" s="16"/>
      <c r="B79" s="16"/>
      <c r="C79" s="217">
        <v>41023</v>
      </c>
      <c r="D79" s="217"/>
      <c r="E79" s="20">
        <v>13100</v>
      </c>
      <c r="F79" s="20" t="s">
        <v>98</v>
      </c>
      <c r="G79" s="20" t="s">
        <v>19</v>
      </c>
      <c r="H79" s="21" t="s">
        <v>20</v>
      </c>
      <c r="I79" s="22" t="s">
        <v>22</v>
      </c>
      <c r="J79" s="22" t="s">
        <v>22</v>
      </c>
      <c r="K79" s="226">
        <v>3451200</v>
      </c>
      <c r="L79" s="226"/>
      <c r="M79" s="23" t="s">
        <v>22</v>
      </c>
      <c r="N79" s="16"/>
      <c r="O79" s="16"/>
    </row>
    <row r="80" spans="1:15" ht="27" x14ac:dyDescent="0.25">
      <c r="A80" s="16"/>
      <c r="B80" s="16"/>
      <c r="C80" s="217">
        <v>41025</v>
      </c>
      <c r="D80" s="217"/>
      <c r="E80" s="20">
        <v>13208</v>
      </c>
      <c r="F80" s="20" t="s">
        <v>99</v>
      </c>
      <c r="G80" s="20" t="s">
        <v>19</v>
      </c>
      <c r="H80" s="21" t="s">
        <v>20</v>
      </c>
      <c r="I80" s="22" t="s">
        <v>22</v>
      </c>
      <c r="J80" s="22" t="s">
        <v>22</v>
      </c>
      <c r="K80" s="226" t="s">
        <v>22</v>
      </c>
      <c r="L80" s="226"/>
      <c r="M80" s="23">
        <v>4238800</v>
      </c>
      <c r="N80" s="16"/>
      <c r="O80" s="16"/>
    </row>
    <row r="81" spans="1:15" ht="27" x14ac:dyDescent="0.25">
      <c r="A81" s="16"/>
      <c r="B81" s="16"/>
      <c r="C81" s="217">
        <v>41026</v>
      </c>
      <c r="D81" s="217"/>
      <c r="E81" s="20">
        <v>13267</v>
      </c>
      <c r="F81" s="20" t="s">
        <v>100</v>
      </c>
      <c r="G81" s="20" t="s">
        <v>19</v>
      </c>
      <c r="H81" s="21" t="s">
        <v>20</v>
      </c>
      <c r="I81" s="22" t="s">
        <v>22</v>
      </c>
      <c r="J81" s="22" t="s">
        <v>22</v>
      </c>
      <c r="K81" s="226" t="s">
        <v>22</v>
      </c>
      <c r="L81" s="226"/>
      <c r="M81" s="23">
        <v>505200</v>
      </c>
      <c r="N81" s="16"/>
      <c r="O81" s="16"/>
    </row>
    <row r="82" spans="1:15" ht="27" x14ac:dyDescent="0.25">
      <c r="A82" s="16"/>
      <c r="B82" s="16"/>
      <c r="C82" s="217">
        <v>41029</v>
      </c>
      <c r="D82" s="217"/>
      <c r="E82" s="20">
        <v>13354</v>
      </c>
      <c r="F82" s="20" t="s">
        <v>101</v>
      </c>
      <c r="G82" s="20" t="s">
        <v>19</v>
      </c>
      <c r="H82" s="21" t="s">
        <v>20</v>
      </c>
      <c r="I82" s="22" t="s">
        <v>22</v>
      </c>
      <c r="J82" s="22" t="s">
        <v>22</v>
      </c>
      <c r="K82" s="226" t="s">
        <v>22</v>
      </c>
      <c r="L82" s="226"/>
      <c r="M82" s="23">
        <v>784800</v>
      </c>
      <c r="N82" s="16"/>
      <c r="O82" s="16"/>
    </row>
    <row r="83" spans="1:15" ht="27" x14ac:dyDescent="0.25">
      <c r="A83" s="16"/>
      <c r="B83" s="16"/>
      <c r="C83" s="217">
        <v>41031</v>
      </c>
      <c r="D83" s="217"/>
      <c r="E83" s="20">
        <v>13431</v>
      </c>
      <c r="F83" s="20" t="s">
        <v>102</v>
      </c>
      <c r="G83" s="20" t="s">
        <v>19</v>
      </c>
      <c r="H83" s="21" t="s">
        <v>20</v>
      </c>
      <c r="I83" s="22" t="s">
        <v>22</v>
      </c>
      <c r="J83" s="22" t="s">
        <v>22</v>
      </c>
      <c r="K83" s="226">
        <v>840800</v>
      </c>
      <c r="L83" s="226"/>
      <c r="M83" s="23" t="s">
        <v>22</v>
      </c>
      <c r="N83" s="16"/>
      <c r="O83" s="16"/>
    </row>
    <row r="84" spans="1:15" ht="27" x14ac:dyDescent="0.25">
      <c r="A84" s="16"/>
      <c r="B84" s="16"/>
      <c r="C84" s="217">
        <v>41032</v>
      </c>
      <c r="D84" s="217"/>
      <c r="E84" s="20">
        <v>13494</v>
      </c>
      <c r="F84" s="20" t="s">
        <v>103</v>
      </c>
      <c r="G84" s="20" t="s">
        <v>19</v>
      </c>
      <c r="H84" s="21" t="s">
        <v>20</v>
      </c>
      <c r="I84" s="22" t="s">
        <v>22</v>
      </c>
      <c r="J84" s="22" t="s">
        <v>22</v>
      </c>
      <c r="K84" s="226">
        <v>4688000</v>
      </c>
      <c r="L84" s="226"/>
      <c r="M84" s="23" t="s">
        <v>22</v>
      </c>
      <c r="N84" s="16"/>
      <c r="O84" s="16"/>
    </row>
    <row r="85" spans="1:15" ht="27" x14ac:dyDescent="0.25">
      <c r="A85" s="16"/>
      <c r="B85" s="16"/>
      <c r="C85" s="217">
        <v>41033</v>
      </c>
      <c r="D85" s="217"/>
      <c r="E85" s="20">
        <v>13539</v>
      </c>
      <c r="F85" s="20" t="s">
        <v>104</v>
      </c>
      <c r="G85" s="20" t="s">
        <v>19</v>
      </c>
      <c r="H85" s="21" t="s">
        <v>20</v>
      </c>
      <c r="I85" s="22" t="s">
        <v>22</v>
      </c>
      <c r="J85" s="22" t="s">
        <v>22</v>
      </c>
      <c r="K85" s="226">
        <v>454800</v>
      </c>
      <c r="L85" s="226"/>
      <c r="M85" s="23" t="s">
        <v>22</v>
      </c>
      <c r="N85" s="16"/>
      <c r="O85" s="16"/>
    </row>
    <row r="86" spans="1:15" ht="27" x14ac:dyDescent="0.25">
      <c r="A86" s="16"/>
      <c r="B86" s="16"/>
      <c r="C86" s="217">
        <v>41036</v>
      </c>
      <c r="D86" s="217"/>
      <c r="E86" s="20">
        <v>13589</v>
      </c>
      <c r="F86" s="20" t="s">
        <v>105</v>
      </c>
      <c r="G86" s="20" t="s">
        <v>19</v>
      </c>
      <c r="H86" s="21" t="s">
        <v>20</v>
      </c>
      <c r="I86" s="22" t="s">
        <v>22</v>
      </c>
      <c r="J86" s="22" t="s">
        <v>22</v>
      </c>
      <c r="K86" s="226" t="s">
        <v>22</v>
      </c>
      <c r="L86" s="226"/>
      <c r="M86" s="23">
        <v>511600</v>
      </c>
      <c r="N86" s="16"/>
      <c r="O86" s="16"/>
    </row>
    <row r="87" spans="1:15" ht="27" x14ac:dyDescent="0.25">
      <c r="A87" s="16"/>
      <c r="B87" s="16"/>
      <c r="C87" s="217">
        <v>41037</v>
      </c>
      <c r="D87" s="217"/>
      <c r="E87" s="20">
        <v>13635</v>
      </c>
      <c r="F87" s="20" t="s">
        <v>106</v>
      </c>
      <c r="G87" s="20" t="s">
        <v>19</v>
      </c>
      <c r="H87" s="21" t="s">
        <v>20</v>
      </c>
      <c r="I87" s="22" t="s">
        <v>22</v>
      </c>
      <c r="J87" s="22" t="s">
        <v>22</v>
      </c>
      <c r="K87" s="226">
        <v>5668400</v>
      </c>
      <c r="L87" s="226"/>
      <c r="M87" s="23" t="s">
        <v>22</v>
      </c>
      <c r="N87" s="16"/>
      <c r="O87" s="16"/>
    </row>
    <row r="88" spans="1:15" ht="27" x14ac:dyDescent="0.25">
      <c r="A88" s="16"/>
      <c r="B88" s="16"/>
      <c r="C88" s="217">
        <v>41038</v>
      </c>
      <c r="D88" s="217"/>
      <c r="E88" s="20">
        <v>13689</v>
      </c>
      <c r="F88" s="20" t="s">
        <v>107</v>
      </c>
      <c r="G88" s="20" t="s">
        <v>19</v>
      </c>
      <c r="H88" s="21" t="s">
        <v>20</v>
      </c>
      <c r="I88" s="22" t="s">
        <v>22</v>
      </c>
      <c r="J88" s="22" t="s">
        <v>22</v>
      </c>
      <c r="K88" s="226">
        <v>462000</v>
      </c>
      <c r="L88" s="226"/>
      <c r="M88" s="23" t="s">
        <v>22</v>
      </c>
      <c r="N88" s="16"/>
      <c r="O88" s="16"/>
    </row>
    <row r="89" spans="1:15" ht="27" x14ac:dyDescent="0.25">
      <c r="A89" s="16"/>
      <c r="B89" s="16"/>
      <c r="C89" s="217">
        <v>41039</v>
      </c>
      <c r="D89" s="217"/>
      <c r="E89" s="20">
        <v>13747</v>
      </c>
      <c r="F89" s="20" t="s">
        <v>108</v>
      </c>
      <c r="G89" s="20" t="s">
        <v>19</v>
      </c>
      <c r="H89" s="21" t="s">
        <v>20</v>
      </c>
      <c r="I89" s="22" t="s">
        <v>22</v>
      </c>
      <c r="J89" s="22" t="s">
        <v>22</v>
      </c>
      <c r="K89" s="226">
        <v>4357600</v>
      </c>
      <c r="L89" s="226"/>
      <c r="M89" s="23" t="s">
        <v>22</v>
      </c>
      <c r="N89" s="16"/>
      <c r="O89" s="16"/>
    </row>
    <row r="90" spans="1:15" ht="27" x14ac:dyDescent="0.25">
      <c r="A90" s="16"/>
      <c r="B90" s="16"/>
      <c r="C90" s="217">
        <v>41040</v>
      </c>
      <c r="D90" s="217"/>
      <c r="E90" s="20">
        <v>13806</v>
      </c>
      <c r="F90" s="20" t="s">
        <v>109</v>
      </c>
      <c r="G90" s="20" t="s">
        <v>19</v>
      </c>
      <c r="H90" s="21" t="s">
        <v>20</v>
      </c>
      <c r="I90" s="22" t="s">
        <v>22</v>
      </c>
      <c r="J90" s="22" t="s">
        <v>22</v>
      </c>
      <c r="K90" s="226" t="s">
        <v>22</v>
      </c>
      <c r="L90" s="226"/>
      <c r="M90" s="23">
        <v>642400</v>
      </c>
      <c r="N90" s="16"/>
      <c r="O90" s="16"/>
    </row>
    <row r="91" spans="1:15" ht="27" x14ac:dyDescent="0.25">
      <c r="A91" s="16"/>
      <c r="B91" s="16"/>
      <c r="C91" s="217">
        <v>41043</v>
      </c>
      <c r="D91" s="217"/>
      <c r="E91" s="20">
        <v>13860</v>
      </c>
      <c r="F91" s="20" t="s">
        <v>110</v>
      </c>
      <c r="G91" s="20" t="s">
        <v>19</v>
      </c>
      <c r="H91" s="21" t="s">
        <v>20</v>
      </c>
      <c r="I91" s="22" t="s">
        <v>22</v>
      </c>
      <c r="J91" s="22" t="s">
        <v>22</v>
      </c>
      <c r="K91" s="226">
        <v>993200</v>
      </c>
      <c r="L91" s="226"/>
      <c r="M91" s="23" t="s">
        <v>22</v>
      </c>
      <c r="N91" s="16"/>
      <c r="O91" s="16"/>
    </row>
    <row r="92" spans="1:15" ht="27" x14ac:dyDescent="0.25">
      <c r="A92" s="16"/>
      <c r="B92" s="16"/>
      <c r="C92" s="217">
        <v>41044</v>
      </c>
      <c r="D92" s="217"/>
      <c r="E92" s="20">
        <v>13911</v>
      </c>
      <c r="F92" s="20" t="s">
        <v>111</v>
      </c>
      <c r="G92" s="20" t="s">
        <v>19</v>
      </c>
      <c r="H92" s="21" t="s">
        <v>20</v>
      </c>
      <c r="I92" s="22" t="s">
        <v>22</v>
      </c>
      <c r="J92" s="22" t="s">
        <v>22</v>
      </c>
      <c r="K92" s="226">
        <v>4767600</v>
      </c>
      <c r="L92" s="226"/>
      <c r="M92" s="23" t="s">
        <v>22</v>
      </c>
      <c r="N92" s="16"/>
      <c r="O92" s="16"/>
    </row>
    <row r="93" spans="1:15" ht="27" x14ac:dyDescent="0.25">
      <c r="A93" s="16"/>
      <c r="B93" s="16"/>
      <c r="C93" s="217">
        <v>41045</v>
      </c>
      <c r="D93" s="217"/>
      <c r="E93" s="20">
        <v>13976</v>
      </c>
      <c r="F93" s="20" t="s">
        <v>112</v>
      </c>
      <c r="G93" s="20" t="s">
        <v>19</v>
      </c>
      <c r="H93" s="21" t="s">
        <v>20</v>
      </c>
      <c r="I93" s="22" t="s">
        <v>22</v>
      </c>
      <c r="J93" s="22" t="s">
        <v>22</v>
      </c>
      <c r="K93" s="226">
        <v>1186400</v>
      </c>
      <c r="L93" s="226"/>
      <c r="M93" s="23" t="s">
        <v>22</v>
      </c>
      <c r="N93" s="16"/>
      <c r="O93" s="16"/>
    </row>
    <row r="94" spans="1:15" ht="27" x14ac:dyDescent="0.25">
      <c r="A94" s="16"/>
      <c r="B94" s="16"/>
      <c r="C94" s="217">
        <v>41046</v>
      </c>
      <c r="D94" s="217"/>
      <c r="E94" s="20">
        <v>14023</v>
      </c>
      <c r="F94" s="20" t="s">
        <v>113</v>
      </c>
      <c r="G94" s="20" t="s">
        <v>19</v>
      </c>
      <c r="H94" s="21" t="s">
        <v>20</v>
      </c>
      <c r="I94" s="22" t="s">
        <v>22</v>
      </c>
      <c r="J94" s="22" t="s">
        <v>22</v>
      </c>
      <c r="K94" s="226">
        <v>6290000</v>
      </c>
      <c r="L94" s="226"/>
      <c r="M94" s="23" t="s">
        <v>22</v>
      </c>
      <c r="N94" s="16"/>
      <c r="O94" s="16"/>
    </row>
    <row r="95" spans="1:15" ht="27" x14ac:dyDescent="0.25">
      <c r="A95" s="16"/>
      <c r="B95" s="16"/>
      <c r="C95" s="217">
        <v>41047</v>
      </c>
      <c r="D95" s="217"/>
      <c r="E95" s="20">
        <v>14071</v>
      </c>
      <c r="F95" s="20" t="s">
        <v>114</v>
      </c>
      <c r="G95" s="20" t="s">
        <v>19</v>
      </c>
      <c r="H95" s="21" t="s">
        <v>20</v>
      </c>
      <c r="I95" s="22" t="s">
        <v>22</v>
      </c>
      <c r="J95" s="22" t="s">
        <v>22</v>
      </c>
      <c r="K95" s="226">
        <v>3397200</v>
      </c>
      <c r="L95" s="226"/>
      <c r="M95" s="23" t="s">
        <v>22</v>
      </c>
      <c r="N95" s="16"/>
      <c r="O95" s="16"/>
    </row>
    <row r="96" spans="1:15" ht="27" x14ac:dyDescent="0.25">
      <c r="A96" s="16"/>
      <c r="B96" s="16"/>
      <c r="C96" s="217">
        <v>41050</v>
      </c>
      <c r="D96" s="217"/>
      <c r="E96" s="20">
        <v>14122</v>
      </c>
      <c r="F96" s="20" t="s">
        <v>115</v>
      </c>
      <c r="G96" s="20" t="s">
        <v>19</v>
      </c>
      <c r="H96" s="21" t="s">
        <v>20</v>
      </c>
      <c r="I96" s="22" t="s">
        <v>22</v>
      </c>
      <c r="J96" s="22" t="s">
        <v>22</v>
      </c>
      <c r="K96" s="226" t="s">
        <v>22</v>
      </c>
      <c r="L96" s="226"/>
      <c r="M96" s="23">
        <v>2369200</v>
      </c>
      <c r="N96" s="16"/>
      <c r="O96" s="16"/>
    </row>
    <row r="97" spans="1:15" ht="27" x14ac:dyDescent="0.25">
      <c r="A97" s="16"/>
      <c r="B97" s="16"/>
      <c r="C97" s="217">
        <v>41051</v>
      </c>
      <c r="D97" s="217"/>
      <c r="E97" s="20">
        <v>14175</v>
      </c>
      <c r="F97" s="20" t="s">
        <v>116</v>
      </c>
      <c r="G97" s="20" t="s">
        <v>19</v>
      </c>
      <c r="H97" s="21" t="s">
        <v>20</v>
      </c>
      <c r="I97" s="22" t="s">
        <v>22</v>
      </c>
      <c r="J97" s="22" t="s">
        <v>22</v>
      </c>
      <c r="K97" s="226" t="s">
        <v>22</v>
      </c>
      <c r="L97" s="226"/>
      <c r="M97" s="23">
        <v>1752000</v>
      </c>
      <c r="N97" s="16"/>
      <c r="O97" s="16"/>
    </row>
    <row r="98" spans="1:15" ht="27" x14ac:dyDescent="0.25">
      <c r="A98" s="16"/>
      <c r="B98" s="16"/>
      <c r="C98" s="217">
        <v>41052</v>
      </c>
      <c r="D98" s="217"/>
      <c r="E98" s="20">
        <v>14224</v>
      </c>
      <c r="F98" s="20" t="s">
        <v>117</v>
      </c>
      <c r="G98" s="20" t="s">
        <v>19</v>
      </c>
      <c r="H98" s="21" t="s">
        <v>20</v>
      </c>
      <c r="I98" s="22" t="s">
        <v>22</v>
      </c>
      <c r="J98" s="22" t="s">
        <v>22</v>
      </c>
      <c r="K98" s="226" t="s">
        <v>22</v>
      </c>
      <c r="L98" s="226"/>
      <c r="M98" s="23">
        <v>1083600</v>
      </c>
      <c r="N98" s="16"/>
      <c r="O98" s="16"/>
    </row>
    <row r="99" spans="1:15" ht="27" x14ac:dyDescent="0.25">
      <c r="A99" s="16"/>
      <c r="B99" s="16"/>
      <c r="C99" s="217">
        <v>41053</v>
      </c>
      <c r="D99" s="217"/>
      <c r="E99" s="20">
        <v>14273</v>
      </c>
      <c r="F99" s="20" t="s">
        <v>118</v>
      </c>
      <c r="G99" s="20" t="s">
        <v>19</v>
      </c>
      <c r="H99" s="21" t="s">
        <v>20</v>
      </c>
      <c r="I99" s="22" t="s">
        <v>22</v>
      </c>
      <c r="J99" s="22" t="s">
        <v>22</v>
      </c>
      <c r="K99" s="226">
        <v>6608800</v>
      </c>
      <c r="L99" s="226"/>
      <c r="M99" s="23" t="s">
        <v>22</v>
      </c>
      <c r="N99" s="16"/>
      <c r="O99" s="16"/>
    </row>
    <row r="100" spans="1:15" ht="27" x14ac:dyDescent="0.25">
      <c r="A100" s="16"/>
      <c r="B100" s="16"/>
      <c r="C100" s="217">
        <v>41054</v>
      </c>
      <c r="D100" s="217"/>
      <c r="E100" s="20">
        <v>14316</v>
      </c>
      <c r="F100" s="20" t="s">
        <v>119</v>
      </c>
      <c r="G100" s="20" t="s">
        <v>19</v>
      </c>
      <c r="H100" s="21" t="s">
        <v>20</v>
      </c>
      <c r="I100" s="22" t="s">
        <v>22</v>
      </c>
      <c r="J100" s="22" t="s">
        <v>22</v>
      </c>
      <c r="K100" s="226">
        <v>6288400</v>
      </c>
      <c r="L100" s="226"/>
      <c r="M100" s="23" t="s">
        <v>22</v>
      </c>
      <c r="N100" s="16"/>
      <c r="O100" s="16"/>
    </row>
    <row r="101" spans="1:15" ht="27" x14ac:dyDescent="0.25">
      <c r="A101" s="16"/>
      <c r="B101" s="16"/>
      <c r="C101" s="217">
        <v>41057</v>
      </c>
      <c r="D101" s="217"/>
      <c r="E101" s="20">
        <v>14377</v>
      </c>
      <c r="F101" s="20" t="s">
        <v>120</v>
      </c>
      <c r="G101" s="20" t="s">
        <v>19</v>
      </c>
      <c r="H101" s="21" t="s">
        <v>20</v>
      </c>
      <c r="I101" s="22" t="s">
        <v>22</v>
      </c>
      <c r="J101" s="22" t="s">
        <v>22</v>
      </c>
      <c r="K101" s="226">
        <v>684400</v>
      </c>
      <c r="L101" s="226"/>
      <c r="M101" s="23" t="s">
        <v>22</v>
      </c>
      <c r="N101" s="16"/>
      <c r="O101" s="16"/>
    </row>
    <row r="102" spans="1:15" ht="27" x14ac:dyDescent="0.25">
      <c r="A102" s="16"/>
      <c r="B102" s="16"/>
      <c r="C102" s="217">
        <v>41058</v>
      </c>
      <c r="D102" s="217"/>
      <c r="E102" s="20">
        <v>14429</v>
      </c>
      <c r="F102" s="20" t="s">
        <v>121</v>
      </c>
      <c r="G102" s="20" t="s">
        <v>19</v>
      </c>
      <c r="H102" s="21" t="s">
        <v>20</v>
      </c>
      <c r="I102" s="22" t="s">
        <v>22</v>
      </c>
      <c r="J102" s="22" t="s">
        <v>22</v>
      </c>
      <c r="K102" s="226" t="s">
        <v>22</v>
      </c>
      <c r="L102" s="226"/>
      <c r="M102" s="23">
        <v>1243200</v>
      </c>
      <c r="N102" s="16"/>
      <c r="O102" s="16"/>
    </row>
    <row r="103" spans="1:15" ht="27" x14ac:dyDescent="0.25">
      <c r="A103" s="16"/>
      <c r="B103" s="16"/>
      <c r="C103" s="217">
        <v>41059</v>
      </c>
      <c r="D103" s="217"/>
      <c r="E103" s="20">
        <v>14484</v>
      </c>
      <c r="F103" s="20" t="s">
        <v>122</v>
      </c>
      <c r="G103" s="20" t="s">
        <v>19</v>
      </c>
      <c r="H103" s="21" t="s">
        <v>20</v>
      </c>
      <c r="I103" s="22" t="s">
        <v>22</v>
      </c>
      <c r="J103" s="22" t="s">
        <v>22</v>
      </c>
      <c r="K103" s="226">
        <v>2677600</v>
      </c>
      <c r="L103" s="226"/>
      <c r="M103" s="23" t="s">
        <v>22</v>
      </c>
      <c r="N103" s="16"/>
      <c r="O103" s="16"/>
    </row>
    <row r="104" spans="1:15" x14ac:dyDescent="0.25">
      <c r="A104" s="16"/>
      <c r="B104" s="16"/>
      <c r="C104" s="24"/>
      <c r="D104" s="24"/>
      <c r="E104" s="20"/>
      <c r="F104" s="20"/>
      <c r="G104" s="20"/>
      <c r="H104" s="21"/>
      <c r="I104" s="22"/>
      <c r="J104" s="22"/>
      <c r="K104" s="23"/>
      <c r="L104" s="23"/>
      <c r="M104" s="23"/>
      <c r="N104" s="16"/>
      <c r="O104" s="16"/>
    </row>
    <row r="105" spans="1:15" ht="27" x14ac:dyDescent="0.25">
      <c r="A105" s="16"/>
      <c r="B105" s="16"/>
      <c r="C105" s="217">
        <v>41059</v>
      </c>
      <c r="D105" s="217"/>
      <c r="E105" s="20">
        <v>14511</v>
      </c>
      <c r="F105" s="20" t="s">
        <v>123</v>
      </c>
      <c r="G105" s="20" t="s">
        <v>19</v>
      </c>
      <c r="H105" s="21" t="s">
        <v>20</v>
      </c>
      <c r="I105" s="22" t="s">
        <v>22</v>
      </c>
      <c r="J105" s="22" t="s">
        <v>124</v>
      </c>
      <c r="K105" s="226" t="s">
        <v>22</v>
      </c>
      <c r="L105" s="226"/>
      <c r="M105" s="23">
        <v>97820000</v>
      </c>
      <c r="N105" s="16"/>
      <c r="O105" s="16"/>
    </row>
    <row r="106" spans="1:15" x14ac:dyDescent="0.25">
      <c r="A106" s="16"/>
      <c r="B106" s="16"/>
      <c r="C106" s="24"/>
      <c r="D106" s="24"/>
      <c r="E106" s="20"/>
      <c r="F106" s="20"/>
      <c r="G106" s="20"/>
      <c r="H106" s="21"/>
      <c r="I106" s="22"/>
      <c r="J106" s="22"/>
      <c r="K106" s="23"/>
      <c r="L106" s="23"/>
      <c r="M106" s="23"/>
      <c r="N106" s="16"/>
      <c r="O106" s="16"/>
    </row>
    <row r="107" spans="1:15" ht="27" x14ac:dyDescent="0.25">
      <c r="A107" s="16"/>
      <c r="B107" s="16"/>
      <c r="C107" s="217">
        <v>41060</v>
      </c>
      <c r="D107" s="217"/>
      <c r="E107" s="20">
        <v>14571</v>
      </c>
      <c r="F107" s="20" t="s">
        <v>125</v>
      </c>
      <c r="G107" s="20" t="s">
        <v>19</v>
      </c>
      <c r="H107" s="21" t="s">
        <v>20</v>
      </c>
      <c r="I107" s="22" t="s">
        <v>22</v>
      </c>
      <c r="J107" s="22" t="s">
        <v>22</v>
      </c>
      <c r="K107" s="226">
        <v>4679500</v>
      </c>
      <c r="L107" s="226"/>
      <c r="M107" s="23" t="s">
        <v>22</v>
      </c>
      <c r="N107" s="16"/>
      <c r="O107" s="16"/>
    </row>
    <row r="108" spans="1:15" ht="27" x14ac:dyDescent="0.25">
      <c r="A108" s="16"/>
      <c r="B108" s="16"/>
      <c r="C108" s="217">
        <v>41064</v>
      </c>
      <c r="D108" s="217"/>
      <c r="E108" s="20">
        <v>14632</v>
      </c>
      <c r="F108" s="20" t="s">
        <v>126</v>
      </c>
      <c r="G108" s="20" t="s">
        <v>19</v>
      </c>
      <c r="H108" s="21" t="s">
        <v>20</v>
      </c>
      <c r="I108" s="22" t="s">
        <v>22</v>
      </c>
      <c r="J108" s="22" t="s">
        <v>22</v>
      </c>
      <c r="K108" s="226">
        <v>1945650</v>
      </c>
      <c r="L108" s="226"/>
      <c r="M108" s="23" t="s">
        <v>22</v>
      </c>
      <c r="N108" s="16"/>
      <c r="O108" s="16"/>
    </row>
    <row r="109" spans="1:15" ht="27" x14ac:dyDescent="0.25">
      <c r="A109" s="16"/>
      <c r="B109" s="16"/>
      <c r="C109" s="217">
        <v>41065</v>
      </c>
      <c r="D109" s="217"/>
      <c r="E109" s="20">
        <v>14692</v>
      </c>
      <c r="F109" s="20" t="s">
        <v>127</v>
      </c>
      <c r="G109" s="20" t="s">
        <v>19</v>
      </c>
      <c r="H109" s="21" t="s">
        <v>20</v>
      </c>
      <c r="I109" s="22" t="s">
        <v>22</v>
      </c>
      <c r="J109" s="22" t="s">
        <v>22</v>
      </c>
      <c r="K109" s="226" t="s">
        <v>22</v>
      </c>
      <c r="L109" s="226"/>
      <c r="M109" s="23">
        <v>1890350</v>
      </c>
      <c r="N109" s="16"/>
      <c r="O109" s="16"/>
    </row>
    <row r="110" spans="1:15" ht="27" x14ac:dyDescent="0.25">
      <c r="A110" s="16"/>
      <c r="B110" s="16"/>
      <c r="C110" s="217">
        <v>41066</v>
      </c>
      <c r="D110" s="217"/>
      <c r="E110" s="20">
        <v>14741</v>
      </c>
      <c r="F110" s="20" t="s">
        <v>128</v>
      </c>
      <c r="G110" s="20" t="s">
        <v>19</v>
      </c>
      <c r="H110" s="21" t="s">
        <v>20</v>
      </c>
      <c r="I110" s="22" t="s">
        <v>22</v>
      </c>
      <c r="J110" s="22" t="s">
        <v>22</v>
      </c>
      <c r="K110" s="226">
        <v>443800</v>
      </c>
      <c r="L110" s="226"/>
      <c r="M110" s="23" t="s">
        <v>22</v>
      </c>
      <c r="N110" s="16"/>
      <c r="O110" s="16"/>
    </row>
    <row r="111" spans="1:15" ht="27" x14ac:dyDescent="0.25">
      <c r="A111" s="16"/>
      <c r="B111" s="16"/>
      <c r="C111" s="217">
        <v>41067</v>
      </c>
      <c r="D111" s="217"/>
      <c r="E111" s="20">
        <v>14811</v>
      </c>
      <c r="F111" s="20" t="s">
        <v>129</v>
      </c>
      <c r="G111" s="20" t="s">
        <v>19</v>
      </c>
      <c r="H111" s="21" t="s">
        <v>20</v>
      </c>
      <c r="I111" s="22" t="s">
        <v>22</v>
      </c>
      <c r="J111" s="22" t="s">
        <v>22</v>
      </c>
      <c r="K111" s="226" t="s">
        <v>22</v>
      </c>
      <c r="L111" s="226"/>
      <c r="M111" s="23">
        <v>3094350</v>
      </c>
      <c r="N111" s="16"/>
      <c r="O111" s="16"/>
    </row>
    <row r="112" spans="1:15" ht="27" x14ac:dyDescent="0.25">
      <c r="A112" s="16"/>
      <c r="B112" s="16"/>
      <c r="C112" s="217">
        <v>41068</v>
      </c>
      <c r="D112" s="217"/>
      <c r="E112" s="20">
        <v>14874</v>
      </c>
      <c r="F112" s="20" t="s">
        <v>130</v>
      </c>
      <c r="G112" s="20" t="s">
        <v>19</v>
      </c>
      <c r="H112" s="21" t="s">
        <v>20</v>
      </c>
      <c r="I112" s="22" t="s">
        <v>22</v>
      </c>
      <c r="J112" s="22" t="s">
        <v>22</v>
      </c>
      <c r="K112" s="226" t="s">
        <v>22</v>
      </c>
      <c r="L112" s="226"/>
      <c r="M112" s="23">
        <v>5998650</v>
      </c>
      <c r="N112" s="16"/>
      <c r="O112" s="16"/>
    </row>
    <row r="113" spans="1:15" ht="27" x14ac:dyDescent="0.25">
      <c r="A113" s="16"/>
      <c r="B113" s="16"/>
      <c r="C113" s="217">
        <v>41071</v>
      </c>
      <c r="D113" s="217"/>
      <c r="E113" s="20">
        <v>14926</v>
      </c>
      <c r="F113" s="20" t="s">
        <v>131</v>
      </c>
      <c r="G113" s="20" t="s">
        <v>19</v>
      </c>
      <c r="H113" s="21" t="s">
        <v>20</v>
      </c>
      <c r="I113" s="22" t="s">
        <v>22</v>
      </c>
      <c r="J113" s="22" t="s">
        <v>22</v>
      </c>
      <c r="K113" s="226">
        <v>6934900</v>
      </c>
      <c r="L113" s="226"/>
      <c r="M113" s="23" t="s">
        <v>22</v>
      </c>
      <c r="N113" s="16"/>
      <c r="O113" s="16"/>
    </row>
    <row r="114" spans="1:15" ht="27" x14ac:dyDescent="0.25">
      <c r="A114" s="16"/>
      <c r="B114" s="16"/>
      <c r="C114" s="217">
        <v>41072</v>
      </c>
      <c r="D114" s="217"/>
      <c r="E114" s="20">
        <v>14965</v>
      </c>
      <c r="F114" s="20" t="s">
        <v>132</v>
      </c>
      <c r="G114" s="20" t="s">
        <v>19</v>
      </c>
      <c r="H114" s="21" t="s">
        <v>20</v>
      </c>
      <c r="I114" s="22" t="s">
        <v>22</v>
      </c>
      <c r="J114" s="22" t="s">
        <v>22</v>
      </c>
      <c r="K114" s="226" t="s">
        <v>22</v>
      </c>
      <c r="L114" s="226"/>
      <c r="M114" s="23">
        <v>4166750</v>
      </c>
      <c r="N114" s="16"/>
      <c r="O114" s="16"/>
    </row>
    <row r="115" spans="1:15" ht="27" x14ac:dyDescent="0.25">
      <c r="A115" s="16"/>
      <c r="B115" s="16"/>
      <c r="C115" s="217">
        <v>41073</v>
      </c>
      <c r="D115" s="217"/>
      <c r="E115" s="20">
        <v>15017</v>
      </c>
      <c r="F115" s="20" t="s">
        <v>133</v>
      </c>
      <c r="G115" s="20" t="s">
        <v>19</v>
      </c>
      <c r="H115" s="21" t="s">
        <v>20</v>
      </c>
      <c r="I115" s="22" t="s">
        <v>22</v>
      </c>
      <c r="J115" s="22" t="s">
        <v>22</v>
      </c>
      <c r="K115" s="226">
        <v>2845500</v>
      </c>
      <c r="L115" s="226"/>
      <c r="M115" s="23" t="s">
        <v>22</v>
      </c>
      <c r="N115" s="16"/>
      <c r="O115" s="16"/>
    </row>
    <row r="116" spans="1:15" ht="27" x14ac:dyDescent="0.25">
      <c r="A116" s="16"/>
      <c r="B116" s="16"/>
      <c r="C116" s="217">
        <v>41074</v>
      </c>
      <c r="D116" s="217"/>
      <c r="E116" s="20">
        <v>15070</v>
      </c>
      <c r="F116" s="20" t="s">
        <v>134</v>
      </c>
      <c r="G116" s="20" t="s">
        <v>19</v>
      </c>
      <c r="H116" s="21" t="s">
        <v>20</v>
      </c>
      <c r="I116" s="22" t="s">
        <v>22</v>
      </c>
      <c r="J116" s="22" t="s">
        <v>22</v>
      </c>
      <c r="K116" s="226" t="s">
        <v>22</v>
      </c>
      <c r="L116" s="226"/>
      <c r="M116" s="23">
        <v>2300200</v>
      </c>
      <c r="N116" s="16"/>
      <c r="O116" s="16"/>
    </row>
    <row r="117" spans="1:15" ht="27" x14ac:dyDescent="0.25">
      <c r="A117" s="16"/>
      <c r="B117" s="16"/>
      <c r="C117" s="217">
        <v>41075</v>
      </c>
      <c r="D117" s="217"/>
      <c r="E117" s="20">
        <v>15114</v>
      </c>
      <c r="F117" s="20" t="s">
        <v>135</v>
      </c>
      <c r="G117" s="20" t="s">
        <v>19</v>
      </c>
      <c r="H117" s="21" t="s">
        <v>20</v>
      </c>
      <c r="I117" s="22" t="s">
        <v>22</v>
      </c>
      <c r="J117" s="22" t="s">
        <v>22</v>
      </c>
      <c r="K117" s="226" t="s">
        <v>22</v>
      </c>
      <c r="L117" s="226"/>
      <c r="M117" s="23">
        <v>926450</v>
      </c>
      <c r="N117" s="16"/>
      <c r="O117" s="16"/>
    </row>
    <row r="118" spans="1:15" ht="27" x14ac:dyDescent="0.25">
      <c r="A118" s="16"/>
      <c r="B118" s="16"/>
      <c r="C118" s="217">
        <v>41078</v>
      </c>
      <c r="D118" s="217"/>
      <c r="E118" s="20">
        <v>15168</v>
      </c>
      <c r="F118" s="20" t="s">
        <v>136</v>
      </c>
      <c r="G118" s="20" t="s">
        <v>19</v>
      </c>
      <c r="H118" s="21" t="s">
        <v>20</v>
      </c>
      <c r="I118" s="22" t="s">
        <v>22</v>
      </c>
      <c r="J118" s="22" t="s">
        <v>22</v>
      </c>
      <c r="K118" s="226" t="s">
        <v>22</v>
      </c>
      <c r="L118" s="226"/>
      <c r="M118" s="23">
        <v>2440900</v>
      </c>
      <c r="N118" s="16"/>
      <c r="O118" s="16"/>
    </row>
    <row r="119" spans="1:15" ht="27" x14ac:dyDescent="0.25">
      <c r="A119" s="16"/>
      <c r="B119" s="16"/>
      <c r="C119" s="217">
        <v>41079</v>
      </c>
      <c r="D119" s="217"/>
      <c r="E119" s="20">
        <v>15225</v>
      </c>
      <c r="F119" s="20" t="s">
        <v>137</v>
      </c>
      <c r="G119" s="20" t="s">
        <v>19</v>
      </c>
      <c r="H119" s="21" t="s">
        <v>20</v>
      </c>
      <c r="I119" s="22" t="s">
        <v>22</v>
      </c>
      <c r="J119" s="22" t="s">
        <v>22</v>
      </c>
      <c r="K119" s="226" t="s">
        <v>22</v>
      </c>
      <c r="L119" s="226"/>
      <c r="M119" s="23">
        <v>1186850</v>
      </c>
      <c r="N119" s="16"/>
      <c r="O119" s="16"/>
    </row>
    <row r="120" spans="1:15" ht="27" x14ac:dyDescent="0.25">
      <c r="A120" s="16"/>
      <c r="B120" s="16"/>
      <c r="C120" s="217">
        <v>41080</v>
      </c>
      <c r="D120" s="217"/>
      <c r="E120" s="20">
        <v>15279</v>
      </c>
      <c r="F120" s="20" t="s">
        <v>138</v>
      </c>
      <c r="G120" s="20" t="s">
        <v>19</v>
      </c>
      <c r="H120" s="21" t="s">
        <v>20</v>
      </c>
      <c r="I120" s="22" t="s">
        <v>22</v>
      </c>
      <c r="J120" s="22" t="s">
        <v>22</v>
      </c>
      <c r="K120" s="226" t="s">
        <v>22</v>
      </c>
      <c r="L120" s="226"/>
      <c r="M120" s="23">
        <v>53900</v>
      </c>
      <c r="N120" s="16"/>
      <c r="O120" s="16"/>
    </row>
    <row r="121" spans="1:15" ht="27" x14ac:dyDescent="0.25">
      <c r="A121" s="16"/>
      <c r="B121" s="16"/>
      <c r="C121" s="217">
        <v>41081</v>
      </c>
      <c r="D121" s="217"/>
      <c r="E121" s="20">
        <v>15331</v>
      </c>
      <c r="F121" s="20" t="s">
        <v>139</v>
      </c>
      <c r="G121" s="20" t="s">
        <v>19</v>
      </c>
      <c r="H121" s="21" t="s">
        <v>20</v>
      </c>
      <c r="I121" s="22" t="s">
        <v>22</v>
      </c>
      <c r="J121" s="22" t="s">
        <v>22</v>
      </c>
      <c r="K121" s="226" t="s">
        <v>22</v>
      </c>
      <c r="L121" s="226"/>
      <c r="M121" s="23">
        <v>4546850</v>
      </c>
      <c r="N121" s="16"/>
      <c r="O121" s="16"/>
    </row>
    <row r="122" spans="1:15" ht="27" x14ac:dyDescent="0.25">
      <c r="A122" s="16"/>
      <c r="B122" s="16"/>
      <c r="C122" s="217">
        <v>41082</v>
      </c>
      <c r="D122" s="217"/>
      <c r="E122" s="20">
        <v>15410</v>
      </c>
      <c r="F122" s="20" t="s">
        <v>140</v>
      </c>
      <c r="G122" s="20" t="s">
        <v>19</v>
      </c>
      <c r="H122" s="21" t="s">
        <v>20</v>
      </c>
      <c r="I122" s="22" t="s">
        <v>22</v>
      </c>
      <c r="J122" s="22" t="s">
        <v>22</v>
      </c>
      <c r="K122" s="226">
        <v>1811600</v>
      </c>
      <c r="L122" s="226"/>
      <c r="M122" s="23" t="s">
        <v>22</v>
      </c>
      <c r="N122" s="16"/>
      <c r="O122" s="16"/>
    </row>
    <row r="123" spans="1:15" ht="27" x14ac:dyDescent="0.25">
      <c r="A123" s="16"/>
      <c r="B123" s="16"/>
      <c r="C123" s="217">
        <v>41085</v>
      </c>
      <c r="D123" s="217"/>
      <c r="E123" s="20">
        <v>15471</v>
      </c>
      <c r="F123" s="20" t="s">
        <v>141</v>
      </c>
      <c r="G123" s="20" t="s">
        <v>19</v>
      </c>
      <c r="H123" s="21" t="s">
        <v>20</v>
      </c>
      <c r="I123" s="22" t="s">
        <v>22</v>
      </c>
      <c r="J123" s="22" t="s">
        <v>22</v>
      </c>
      <c r="K123" s="226">
        <v>7070700</v>
      </c>
      <c r="L123" s="226"/>
      <c r="M123" s="23" t="s">
        <v>22</v>
      </c>
      <c r="N123" s="16"/>
      <c r="O123" s="16"/>
    </row>
    <row r="124" spans="1:15" ht="27" x14ac:dyDescent="0.25">
      <c r="A124" s="16"/>
      <c r="B124" s="16"/>
      <c r="C124" s="217">
        <v>41086</v>
      </c>
      <c r="D124" s="217"/>
      <c r="E124" s="20">
        <v>15518</v>
      </c>
      <c r="F124" s="20" t="s">
        <v>142</v>
      </c>
      <c r="G124" s="20" t="s">
        <v>19</v>
      </c>
      <c r="H124" s="21" t="s">
        <v>20</v>
      </c>
      <c r="I124" s="22" t="s">
        <v>22</v>
      </c>
      <c r="J124" s="22" t="s">
        <v>22</v>
      </c>
      <c r="K124" s="226">
        <v>2792650</v>
      </c>
      <c r="L124" s="226"/>
      <c r="M124" s="23" t="s">
        <v>22</v>
      </c>
      <c r="N124" s="16"/>
      <c r="O124" s="16"/>
    </row>
    <row r="125" spans="1:15" ht="27" x14ac:dyDescent="0.25">
      <c r="A125" s="16"/>
      <c r="B125" s="16"/>
      <c r="C125" s="217">
        <v>41087</v>
      </c>
      <c r="D125" s="217"/>
      <c r="E125" s="20">
        <v>15579</v>
      </c>
      <c r="F125" s="20" t="s">
        <v>143</v>
      </c>
      <c r="G125" s="20" t="s">
        <v>19</v>
      </c>
      <c r="H125" s="21" t="s">
        <v>20</v>
      </c>
      <c r="I125" s="22" t="s">
        <v>22</v>
      </c>
      <c r="J125" s="22" t="s">
        <v>22</v>
      </c>
      <c r="K125" s="226">
        <v>715750</v>
      </c>
      <c r="L125" s="226"/>
      <c r="M125" s="23" t="s">
        <v>22</v>
      </c>
      <c r="N125" s="16"/>
      <c r="O125" s="16"/>
    </row>
    <row r="126" spans="1:15" ht="27" x14ac:dyDescent="0.25">
      <c r="A126" s="16"/>
      <c r="B126" s="16"/>
      <c r="C126" s="217">
        <v>41088</v>
      </c>
      <c r="D126" s="217"/>
      <c r="E126" s="20">
        <v>15630</v>
      </c>
      <c r="F126" s="20" t="s">
        <v>144</v>
      </c>
      <c r="G126" s="20" t="s">
        <v>19</v>
      </c>
      <c r="H126" s="21" t="s">
        <v>20</v>
      </c>
      <c r="I126" s="22" t="s">
        <v>22</v>
      </c>
      <c r="J126" s="22" t="s">
        <v>22</v>
      </c>
      <c r="K126" s="226" t="s">
        <v>22</v>
      </c>
      <c r="L126" s="226"/>
      <c r="M126" s="23">
        <v>165200</v>
      </c>
      <c r="N126" s="16"/>
      <c r="O126" s="16"/>
    </row>
    <row r="127" spans="1:15" ht="27" x14ac:dyDescent="0.25">
      <c r="A127" s="16"/>
      <c r="B127" s="16"/>
      <c r="C127" s="217">
        <v>41089</v>
      </c>
      <c r="D127" s="217"/>
      <c r="E127" s="20">
        <v>15682</v>
      </c>
      <c r="F127" s="20" t="s">
        <v>145</v>
      </c>
      <c r="G127" s="20" t="s">
        <v>19</v>
      </c>
      <c r="H127" s="21" t="s">
        <v>20</v>
      </c>
      <c r="I127" s="22" t="s">
        <v>22</v>
      </c>
      <c r="J127" s="22" t="s">
        <v>22</v>
      </c>
      <c r="K127" s="226">
        <v>3320450</v>
      </c>
      <c r="L127" s="226"/>
      <c r="M127" s="23" t="s">
        <v>22</v>
      </c>
      <c r="N127" s="16"/>
      <c r="O127" s="16"/>
    </row>
    <row r="128" spans="1:15" ht="27" x14ac:dyDescent="0.25">
      <c r="A128" s="16"/>
      <c r="B128" s="16"/>
      <c r="C128" s="217">
        <v>41092</v>
      </c>
      <c r="D128" s="217"/>
      <c r="E128" s="20">
        <v>15770</v>
      </c>
      <c r="F128" s="20" t="s">
        <v>146</v>
      </c>
      <c r="G128" s="20" t="s">
        <v>19</v>
      </c>
      <c r="H128" s="21" t="s">
        <v>20</v>
      </c>
      <c r="I128" s="22" t="s">
        <v>22</v>
      </c>
      <c r="J128" s="22" t="s">
        <v>22</v>
      </c>
      <c r="K128" s="226" t="s">
        <v>22</v>
      </c>
      <c r="L128" s="226"/>
      <c r="M128" s="23">
        <v>9433900</v>
      </c>
      <c r="N128" s="16"/>
      <c r="O128" s="16"/>
    </row>
    <row r="129" spans="1:15" ht="27" x14ac:dyDescent="0.25">
      <c r="A129" s="16"/>
      <c r="B129" s="16"/>
      <c r="C129" s="217">
        <v>41093</v>
      </c>
      <c r="D129" s="217"/>
      <c r="E129" s="20">
        <v>15825</v>
      </c>
      <c r="F129" s="20" t="s">
        <v>147</v>
      </c>
      <c r="G129" s="20" t="s">
        <v>19</v>
      </c>
      <c r="H129" s="21" t="s">
        <v>20</v>
      </c>
      <c r="I129" s="22" t="s">
        <v>22</v>
      </c>
      <c r="J129" s="22" t="s">
        <v>22</v>
      </c>
      <c r="K129" s="226" t="s">
        <v>22</v>
      </c>
      <c r="L129" s="226"/>
      <c r="M129" s="23">
        <v>162400</v>
      </c>
      <c r="N129" s="16"/>
      <c r="O129" s="16"/>
    </row>
    <row r="130" spans="1:15" ht="27" x14ac:dyDescent="0.25">
      <c r="A130" s="16"/>
      <c r="B130" s="16"/>
      <c r="C130" s="217">
        <v>41094</v>
      </c>
      <c r="D130" s="217"/>
      <c r="E130" s="20">
        <v>15877</v>
      </c>
      <c r="F130" s="20" t="s">
        <v>148</v>
      </c>
      <c r="G130" s="20" t="s">
        <v>19</v>
      </c>
      <c r="H130" s="21" t="s">
        <v>20</v>
      </c>
      <c r="I130" s="22" t="s">
        <v>22</v>
      </c>
      <c r="J130" s="22" t="s">
        <v>22</v>
      </c>
      <c r="K130" s="226">
        <v>974750</v>
      </c>
      <c r="L130" s="226"/>
      <c r="M130" s="23" t="s">
        <v>22</v>
      </c>
      <c r="N130" s="16"/>
      <c r="O130" s="16"/>
    </row>
    <row r="131" spans="1:15" ht="27" x14ac:dyDescent="0.25">
      <c r="A131" s="16"/>
      <c r="B131" s="16"/>
      <c r="C131" s="217">
        <v>41095</v>
      </c>
      <c r="D131" s="217"/>
      <c r="E131" s="20">
        <v>15919</v>
      </c>
      <c r="F131" s="20" t="s">
        <v>149</v>
      </c>
      <c r="G131" s="20" t="s">
        <v>19</v>
      </c>
      <c r="H131" s="21" t="s">
        <v>20</v>
      </c>
      <c r="I131" s="22" t="s">
        <v>22</v>
      </c>
      <c r="J131" s="22" t="s">
        <v>22</v>
      </c>
      <c r="K131" s="226">
        <v>814450</v>
      </c>
      <c r="L131" s="226"/>
      <c r="M131" s="23" t="s">
        <v>22</v>
      </c>
      <c r="N131" s="16"/>
      <c r="O131" s="16"/>
    </row>
    <row r="132" spans="1:15" ht="27" x14ac:dyDescent="0.25">
      <c r="A132" s="16"/>
      <c r="B132" s="16"/>
      <c r="C132" s="217">
        <v>41096</v>
      </c>
      <c r="D132" s="217"/>
      <c r="E132" s="20">
        <v>15974</v>
      </c>
      <c r="F132" s="20" t="s">
        <v>150</v>
      </c>
      <c r="G132" s="20" t="s">
        <v>19</v>
      </c>
      <c r="H132" s="21" t="s">
        <v>20</v>
      </c>
      <c r="I132" s="22" t="s">
        <v>22</v>
      </c>
      <c r="J132" s="22" t="s">
        <v>22</v>
      </c>
      <c r="K132" s="226">
        <v>7362250</v>
      </c>
      <c r="L132" s="226"/>
      <c r="M132" s="23" t="s">
        <v>22</v>
      </c>
      <c r="N132" s="16"/>
      <c r="O132" s="16"/>
    </row>
    <row r="133" spans="1:15" ht="27" x14ac:dyDescent="0.25">
      <c r="A133" s="16"/>
      <c r="B133" s="16"/>
      <c r="C133" s="217">
        <v>41099</v>
      </c>
      <c r="D133" s="217"/>
      <c r="E133" s="20">
        <v>16033</v>
      </c>
      <c r="F133" s="20" t="s">
        <v>151</v>
      </c>
      <c r="G133" s="20" t="s">
        <v>19</v>
      </c>
      <c r="H133" s="21" t="s">
        <v>20</v>
      </c>
      <c r="I133" s="22" t="s">
        <v>22</v>
      </c>
      <c r="J133" s="22" t="s">
        <v>22</v>
      </c>
      <c r="K133" s="226">
        <v>2732100</v>
      </c>
      <c r="L133" s="226"/>
      <c r="M133" s="23" t="s">
        <v>22</v>
      </c>
      <c r="N133" s="16"/>
      <c r="O133" s="16"/>
    </row>
    <row r="134" spans="1:15" x14ac:dyDescent="0.25">
      <c r="A134" s="16"/>
      <c r="B134" s="16"/>
      <c r="C134" s="24"/>
      <c r="D134" s="24"/>
      <c r="E134" s="20"/>
      <c r="F134" s="20"/>
      <c r="G134" s="20"/>
      <c r="H134" s="21"/>
      <c r="I134" s="22"/>
      <c r="J134" s="22"/>
      <c r="K134" s="23"/>
      <c r="L134" s="23"/>
      <c r="M134" s="23"/>
      <c r="N134" s="16"/>
      <c r="O134" s="16"/>
    </row>
    <row r="135" spans="1:15" ht="27" x14ac:dyDescent="0.25">
      <c r="A135" s="16"/>
      <c r="B135" s="16"/>
      <c r="C135" s="217">
        <v>41099</v>
      </c>
      <c r="D135" s="217"/>
      <c r="E135" s="20">
        <v>16068</v>
      </c>
      <c r="F135" s="20" t="s">
        <v>152</v>
      </c>
      <c r="G135" s="20" t="s">
        <v>19</v>
      </c>
      <c r="H135" s="21" t="s">
        <v>20</v>
      </c>
      <c r="I135" s="22" t="s">
        <v>22</v>
      </c>
      <c r="J135" s="22" t="s">
        <v>124</v>
      </c>
      <c r="K135" s="226" t="s">
        <v>22</v>
      </c>
      <c r="L135" s="226"/>
      <c r="M135" s="23">
        <v>98973900</v>
      </c>
      <c r="N135" s="16"/>
      <c r="O135" s="16"/>
    </row>
    <row r="136" spans="1:15" x14ac:dyDescent="0.25">
      <c r="A136" s="16"/>
      <c r="B136" s="16"/>
      <c r="C136" s="24"/>
      <c r="D136" s="24"/>
      <c r="E136" s="20"/>
      <c r="F136" s="20"/>
      <c r="G136" s="20"/>
      <c r="H136" s="21"/>
      <c r="I136" s="22"/>
      <c r="J136" s="22"/>
      <c r="K136" s="23"/>
      <c r="L136" s="23"/>
      <c r="M136" s="23"/>
      <c r="N136" s="16"/>
      <c r="O136" s="16"/>
    </row>
    <row r="137" spans="1:15" ht="27" x14ac:dyDescent="0.25">
      <c r="A137" s="16"/>
      <c r="B137" s="16"/>
      <c r="C137" s="217">
        <v>41100</v>
      </c>
      <c r="D137" s="217"/>
      <c r="E137" s="20">
        <v>16099</v>
      </c>
      <c r="F137" s="20" t="s">
        <v>153</v>
      </c>
      <c r="G137" s="20" t="s">
        <v>19</v>
      </c>
      <c r="H137" s="21" t="s">
        <v>20</v>
      </c>
      <c r="I137" s="22" t="s">
        <v>22</v>
      </c>
      <c r="J137" s="22" t="s">
        <v>22</v>
      </c>
      <c r="K137" s="226">
        <v>4057800</v>
      </c>
      <c r="L137" s="226"/>
      <c r="M137" s="23" t="s">
        <v>22</v>
      </c>
      <c r="N137" s="16"/>
      <c r="O137" s="16"/>
    </row>
    <row r="138" spans="1:15" ht="27" x14ac:dyDescent="0.25">
      <c r="A138" s="16"/>
      <c r="B138" s="16"/>
      <c r="C138" s="217">
        <v>41101</v>
      </c>
      <c r="D138" s="217"/>
      <c r="E138" s="20">
        <v>16159</v>
      </c>
      <c r="F138" s="20" t="s">
        <v>154</v>
      </c>
      <c r="G138" s="20" t="s">
        <v>19</v>
      </c>
      <c r="H138" s="21" t="s">
        <v>20</v>
      </c>
      <c r="I138" s="22" t="s">
        <v>22</v>
      </c>
      <c r="J138" s="22" t="s">
        <v>22</v>
      </c>
      <c r="K138" s="226">
        <v>389400</v>
      </c>
      <c r="L138" s="226"/>
      <c r="M138" s="23" t="s">
        <v>22</v>
      </c>
      <c r="N138" s="16"/>
      <c r="O138" s="16"/>
    </row>
    <row r="139" spans="1:15" ht="27" x14ac:dyDescent="0.25">
      <c r="A139" s="16"/>
      <c r="B139" s="16"/>
      <c r="C139" s="217">
        <v>41106</v>
      </c>
      <c r="D139" s="217"/>
      <c r="E139" s="20">
        <v>16216</v>
      </c>
      <c r="F139" s="20" t="s">
        <v>155</v>
      </c>
      <c r="G139" s="20" t="s">
        <v>19</v>
      </c>
      <c r="H139" s="21" t="s">
        <v>20</v>
      </c>
      <c r="I139" s="22" t="s">
        <v>22</v>
      </c>
      <c r="J139" s="22" t="s">
        <v>22</v>
      </c>
      <c r="K139" s="226">
        <v>1220100</v>
      </c>
      <c r="L139" s="226"/>
      <c r="M139" s="23" t="s">
        <v>22</v>
      </c>
      <c r="N139" s="16"/>
      <c r="O139" s="16"/>
    </row>
    <row r="140" spans="1:15" ht="27" x14ac:dyDescent="0.25">
      <c r="A140" s="16"/>
      <c r="B140" s="16"/>
      <c r="C140" s="217">
        <v>41107</v>
      </c>
      <c r="D140" s="217"/>
      <c r="E140" s="20">
        <v>16272</v>
      </c>
      <c r="F140" s="20" t="s">
        <v>156</v>
      </c>
      <c r="G140" s="20" t="s">
        <v>19</v>
      </c>
      <c r="H140" s="21" t="s">
        <v>20</v>
      </c>
      <c r="I140" s="22" t="s">
        <v>22</v>
      </c>
      <c r="J140" s="22" t="s">
        <v>22</v>
      </c>
      <c r="K140" s="226">
        <v>4086300</v>
      </c>
      <c r="L140" s="226"/>
      <c r="M140" s="23" t="s">
        <v>22</v>
      </c>
      <c r="N140" s="16"/>
      <c r="O140" s="16"/>
    </row>
    <row r="141" spans="1:15" ht="27" x14ac:dyDescent="0.25">
      <c r="A141" s="16"/>
      <c r="B141" s="16"/>
      <c r="C141" s="217">
        <v>41108</v>
      </c>
      <c r="D141" s="217"/>
      <c r="E141" s="20">
        <v>16339</v>
      </c>
      <c r="F141" s="20" t="s">
        <v>157</v>
      </c>
      <c r="G141" s="20" t="s">
        <v>19</v>
      </c>
      <c r="H141" s="21" t="s">
        <v>20</v>
      </c>
      <c r="I141" s="22" t="s">
        <v>22</v>
      </c>
      <c r="J141" s="22" t="s">
        <v>22</v>
      </c>
      <c r="K141" s="226" t="s">
        <v>22</v>
      </c>
      <c r="L141" s="226"/>
      <c r="M141" s="23">
        <v>5111400</v>
      </c>
      <c r="N141" s="16"/>
      <c r="O141" s="16"/>
    </row>
    <row r="142" spans="1:15" ht="27" x14ac:dyDescent="0.25">
      <c r="A142" s="16"/>
      <c r="B142" s="16"/>
      <c r="C142" s="217">
        <v>41109</v>
      </c>
      <c r="D142" s="217"/>
      <c r="E142" s="20">
        <v>16377</v>
      </c>
      <c r="F142" s="20" t="s">
        <v>158</v>
      </c>
      <c r="G142" s="20" t="s">
        <v>19</v>
      </c>
      <c r="H142" s="21" t="s">
        <v>20</v>
      </c>
      <c r="I142" s="22" t="s">
        <v>22</v>
      </c>
      <c r="J142" s="22" t="s">
        <v>22</v>
      </c>
      <c r="K142" s="226">
        <v>2299200</v>
      </c>
      <c r="L142" s="226"/>
      <c r="M142" s="23" t="s">
        <v>22</v>
      </c>
      <c r="N142" s="16"/>
      <c r="O142" s="16"/>
    </row>
    <row r="143" spans="1:15" ht="27" x14ac:dyDescent="0.25">
      <c r="A143" s="16"/>
      <c r="B143" s="16"/>
      <c r="C143" s="217">
        <v>41110</v>
      </c>
      <c r="D143" s="217"/>
      <c r="E143" s="20">
        <v>16457</v>
      </c>
      <c r="F143" s="20" t="s">
        <v>159</v>
      </c>
      <c r="G143" s="20" t="s">
        <v>19</v>
      </c>
      <c r="H143" s="21" t="s">
        <v>20</v>
      </c>
      <c r="I143" s="22" t="s">
        <v>22</v>
      </c>
      <c r="J143" s="22" t="s">
        <v>22</v>
      </c>
      <c r="K143" s="226" t="s">
        <v>22</v>
      </c>
      <c r="L143" s="226"/>
      <c r="M143" s="23">
        <v>2591700</v>
      </c>
      <c r="N143" s="16"/>
      <c r="O143" s="16"/>
    </row>
    <row r="144" spans="1:15" ht="27" x14ac:dyDescent="0.25">
      <c r="A144" s="16"/>
      <c r="B144" s="16"/>
      <c r="C144" s="217">
        <v>41113</v>
      </c>
      <c r="D144" s="217"/>
      <c r="E144" s="20">
        <v>16522</v>
      </c>
      <c r="F144" s="20" t="s">
        <v>160</v>
      </c>
      <c r="G144" s="20" t="s">
        <v>19</v>
      </c>
      <c r="H144" s="21" t="s">
        <v>20</v>
      </c>
      <c r="I144" s="22" t="s">
        <v>22</v>
      </c>
      <c r="J144" s="22" t="s">
        <v>22</v>
      </c>
      <c r="K144" s="226">
        <v>4266000</v>
      </c>
      <c r="L144" s="226"/>
      <c r="M144" s="23" t="s">
        <v>22</v>
      </c>
      <c r="N144" s="16"/>
      <c r="O144" s="16"/>
    </row>
    <row r="145" spans="1:15" ht="27" x14ac:dyDescent="0.25">
      <c r="A145" s="16"/>
      <c r="B145" s="16"/>
      <c r="C145" s="217">
        <v>41114</v>
      </c>
      <c r="D145" s="217"/>
      <c r="E145" s="20">
        <v>16572</v>
      </c>
      <c r="F145" s="20" t="s">
        <v>161</v>
      </c>
      <c r="G145" s="20" t="s">
        <v>19</v>
      </c>
      <c r="H145" s="21" t="s">
        <v>20</v>
      </c>
      <c r="I145" s="22" t="s">
        <v>22</v>
      </c>
      <c r="J145" s="22" t="s">
        <v>22</v>
      </c>
      <c r="K145" s="226">
        <v>4728000</v>
      </c>
      <c r="L145" s="226"/>
      <c r="M145" s="23" t="s">
        <v>22</v>
      </c>
      <c r="N145" s="16"/>
      <c r="O145" s="16"/>
    </row>
    <row r="146" spans="1:15" ht="27" x14ac:dyDescent="0.25">
      <c r="A146" s="16"/>
      <c r="B146" s="16"/>
      <c r="C146" s="217">
        <v>41115</v>
      </c>
      <c r="D146" s="217"/>
      <c r="E146" s="20">
        <v>16616</v>
      </c>
      <c r="F146" s="20" t="s">
        <v>162</v>
      </c>
      <c r="G146" s="20" t="s">
        <v>19</v>
      </c>
      <c r="H146" s="21" t="s">
        <v>20</v>
      </c>
      <c r="I146" s="22" t="s">
        <v>22</v>
      </c>
      <c r="J146" s="22" t="s">
        <v>22</v>
      </c>
      <c r="K146" s="226">
        <v>803700</v>
      </c>
      <c r="L146" s="226"/>
      <c r="M146" s="23" t="s">
        <v>22</v>
      </c>
      <c r="N146" s="16"/>
      <c r="O146" s="16"/>
    </row>
    <row r="147" spans="1:15" ht="27" x14ac:dyDescent="0.25">
      <c r="A147" s="16"/>
      <c r="B147" s="16"/>
      <c r="C147" s="217">
        <v>41116</v>
      </c>
      <c r="D147" s="217"/>
      <c r="E147" s="20">
        <v>16678</v>
      </c>
      <c r="F147" s="20" t="s">
        <v>163</v>
      </c>
      <c r="G147" s="20" t="s">
        <v>19</v>
      </c>
      <c r="H147" s="21" t="s">
        <v>20</v>
      </c>
      <c r="I147" s="22" t="s">
        <v>22</v>
      </c>
      <c r="J147" s="22" t="s">
        <v>22</v>
      </c>
      <c r="K147" s="226" t="s">
        <v>22</v>
      </c>
      <c r="L147" s="226"/>
      <c r="M147" s="23">
        <v>2254800</v>
      </c>
      <c r="N147" s="16"/>
      <c r="O147" s="16"/>
    </row>
    <row r="148" spans="1:15" ht="27" x14ac:dyDescent="0.25">
      <c r="A148" s="16"/>
      <c r="B148" s="16"/>
      <c r="C148" s="217">
        <v>41117</v>
      </c>
      <c r="D148" s="217"/>
      <c r="E148" s="20">
        <v>16723</v>
      </c>
      <c r="F148" s="20" t="s">
        <v>164</v>
      </c>
      <c r="G148" s="20" t="s">
        <v>19</v>
      </c>
      <c r="H148" s="21" t="s">
        <v>20</v>
      </c>
      <c r="I148" s="22" t="s">
        <v>22</v>
      </c>
      <c r="J148" s="22" t="s">
        <v>22</v>
      </c>
      <c r="K148" s="226" t="s">
        <v>22</v>
      </c>
      <c r="L148" s="226"/>
      <c r="M148" s="23">
        <v>6225300</v>
      </c>
      <c r="N148" s="16"/>
      <c r="O148" s="16"/>
    </row>
    <row r="149" spans="1:15" ht="27" x14ac:dyDescent="0.25">
      <c r="A149" s="16"/>
      <c r="B149" s="16"/>
      <c r="C149" s="217">
        <v>41120</v>
      </c>
      <c r="D149" s="217"/>
      <c r="E149" s="20">
        <v>16774</v>
      </c>
      <c r="F149" s="20" t="s">
        <v>165</v>
      </c>
      <c r="G149" s="20" t="s">
        <v>19</v>
      </c>
      <c r="H149" s="21" t="s">
        <v>20</v>
      </c>
      <c r="I149" s="22" t="s">
        <v>22</v>
      </c>
      <c r="J149" s="22" t="s">
        <v>22</v>
      </c>
      <c r="K149" s="226" t="s">
        <v>22</v>
      </c>
      <c r="L149" s="226"/>
      <c r="M149" s="23">
        <v>2774400</v>
      </c>
      <c r="N149" s="16"/>
      <c r="O149" s="16"/>
    </row>
    <row r="150" spans="1:15" ht="27" x14ac:dyDescent="0.25">
      <c r="A150" s="16"/>
      <c r="B150" s="16"/>
      <c r="C150" s="217">
        <v>41121</v>
      </c>
      <c r="D150" s="217"/>
      <c r="E150" s="20">
        <v>16823</v>
      </c>
      <c r="F150" s="20" t="s">
        <v>166</v>
      </c>
      <c r="G150" s="20" t="s">
        <v>19</v>
      </c>
      <c r="H150" s="21" t="s">
        <v>20</v>
      </c>
      <c r="I150" s="22" t="s">
        <v>22</v>
      </c>
      <c r="J150" s="22" t="s">
        <v>22</v>
      </c>
      <c r="K150" s="226">
        <v>3459600</v>
      </c>
      <c r="L150" s="226"/>
      <c r="M150" s="23" t="s">
        <v>22</v>
      </c>
      <c r="N150" s="16"/>
      <c r="O150" s="16"/>
    </row>
    <row r="151" spans="1:15" ht="27" x14ac:dyDescent="0.25">
      <c r="A151" s="16"/>
      <c r="B151" s="16"/>
      <c r="C151" s="217">
        <v>41122</v>
      </c>
      <c r="D151" s="217"/>
      <c r="E151" s="20">
        <v>16913</v>
      </c>
      <c r="F151" s="20" t="s">
        <v>167</v>
      </c>
      <c r="G151" s="20" t="s">
        <v>19</v>
      </c>
      <c r="H151" s="21" t="s">
        <v>20</v>
      </c>
      <c r="I151" s="22" t="s">
        <v>22</v>
      </c>
      <c r="J151" s="22" t="s">
        <v>22</v>
      </c>
      <c r="K151" s="226" t="s">
        <v>22</v>
      </c>
      <c r="L151" s="226"/>
      <c r="M151" s="23">
        <v>1856700</v>
      </c>
      <c r="N151" s="16"/>
      <c r="O151" s="16"/>
    </row>
    <row r="152" spans="1:15" ht="27" x14ac:dyDescent="0.25">
      <c r="A152" s="16"/>
      <c r="B152" s="16"/>
      <c r="C152" s="217">
        <v>41123</v>
      </c>
      <c r="D152" s="217"/>
      <c r="E152" s="20">
        <v>16963</v>
      </c>
      <c r="F152" s="20" t="s">
        <v>168</v>
      </c>
      <c r="G152" s="20" t="s">
        <v>19</v>
      </c>
      <c r="H152" s="21" t="s">
        <v>20</v>
      </c>
      <c r="I152" s="22" t="s">
        <v>22</v>
      </c>
      <c r="J152" s="22" t="s">
        <v>22</v>
      </c>
      <c r="K152" s="226" t="s">
        <v>22</v>
      </c>
      <c r="L152" s="226"/>
      <c r="M152" s="23">
        <v>681000</v>
      </c>
      <c r="N152" s="16"/>
      <c r="O152" s="16"/>
    </row>
    <row r="153" spans="1:15" ht="27" x14ac:dyDescent="0.25">
      <c r="A153" s="16"/>
      <c r="B153" s="16"/>
      <c r="C153" s="217">
        <v>41124</v>
      </c>
      <c r="D153" s="217"/>
      <c r="E153" s="20">
        <v>17013</v>
      </c>
      <c r="F153" s="20" t="s">
        <v>169</v>
      </c>
      <c r="G153" s="20" t="s">
        <v>19</v>
      </c>
      <c r="H153" s="21" t="s">
        <v>20</v>
      </c>
      <c r="I153" s="22" t="s">
        <v>22</v>
      </c>
      <c r="J153" s="22" t="s">
        <v>22</v>
      </c>
      <c r="K153" s="226" t="s">
        <v>22</v>
      </c>
      <c r="L153" s="226"/>
      <c r="M153" s="23">
        <v>2323800</v>
      </c>
      <c r="N153" s="16"/>
      <c r="O153" s="16"/>
    </row>
    <row r="154" spans="1:15" ht="27" x14ac:dyDescent="0.25">
      <c r="A154" s="16"/>
      <c r="B154" s="16"/>
      <c r="C154" s="217">
        <v>41127</v>
      </c>
      <c r="D154" s="217"/>
      <c r="E154" s="20">
        <v>17060</v>
      </c>
      <c r="F154" s="20" t="s">
        <v>170</v>
      </c>
      <c r="G154" s="20" t="s">
        <v>19</v>
      </c>
      <c r="H154" s="21" t="s">
        <v>20</v>
      </c>
      <c r="I154" s="22" t="s">
        <v>22</v>
      </c>
      <c r="J154" s="22" t="s">
        <v>22</v>
      </c>
      <c r="K154" s="226">
        <v>4910700</v>
      </c>
      <c r="L154" s="226"/>
      <c r="M154" s="23" t="s">
        <v>22</v>
      </c>
      <c r="N154" s="16"/>
      <c r="O154" s="16"/>
    </row>
    <row r="155" spans="1:15" ht="27" x14ac:dyDescent="0.25">
      <c r="A155" s="16"/>
      <c r="B155" s="16"/>
      <c r="C155" s="217">
        <v>41128</v>
      </c>
      <c r="D155" s="217"/>
      <c r="E155" s="20">
        <v>17110</v>
      </c>
      <c r="F155" s="20" t="s">
        <v>171</v>
      </c>
      <c r="G155" s="20" t="s">
        <v>19</v>
      </c>
      <c r="H155" s="21" t="s">
        <v>20</v>
      </c>
      <c r="I155" s="22" t="s">
        <v>22</v>
      </c>
      <c r="J155" s="22" t="s">
        <v>22</v>
      </c>
      <c r="K155" s="226" t="s">
        <v>22</v>
      </c>
      <c r="L155" s="226"/>
      <c r="M155" s="23">
        <v>6497700</v>
      </c>
      <c r="N155" s="16"/>
      <c r="O155" s="16"/>
    </row>
    <row r="156" spans="1:15" ht="27" x14ac:dyDescent="0.25">
      <c r="A156" s="16"/>
      <c r="B156" s="16"/>
      <c r="C156" s="217">
        <v>41129</v>
      </c>
      <c r="D156" s="217"/>
      <c r="E156" s="20">
        <v>17145</v>
      </c>
      <c r="F156" s="20" t="s">
        <v>172</v>
      </c>
      <c r="G156" s="20" t="s">
        <v>19</v>
      </c>
      <c r="H156" s="21" t="s">
        <v>20</v>
      </c>
      <c r="I156" s="22" t="s">
        <v>22</v>
      </c>
      <c r="J156" s="22" t="s">
        <v>22</v>
      </c>
      <c r="K156" s="226" t="s">
        <v>22</v>
      </c>
      <c r="L156" s="226"/>
      <c r="M156" s="23">
        <v>2721300</v>
      </c>
      <c r="N156" s="16"/>
      <c r="O156" s="16"/>
    </row>
    <row r="157" spans="1:15" ht="27" x14ac:dyDescent="0.25">
      <c r="A157" s="16"/>
      <c r="B157" s="16"/>
      <c r="C157" s="217">
        <v>41130</v>
      </c>
      <c r="D157" s="217"/>
      <c r="E157" s="20">
        <v>17198</v>
      </c>
      <c r="F157" s="20" t="s">
        <v>173</v>
      </c>
      <c r="G157" s="20" t="s">
        <v>19</v>
      </c>
      <c r="H157" s="21" t="s">
        <v>20</v>
      </c>
      <c r="I157" s="22" t="s">
        <v>22</v>
      </c>
      <c r="J157" s="22" t="s">
        <v>22</v>
      </c>
      <c r="K157" s="226">
        <v>4791000</v>
      </c>
      <c r="L157" s="226"/>
      <c r="M157" s="23" t="s">
        <v>22</v>
      </c>
      <c r="N157" s="16"/>
      <c r="O157" s="16"/>
    </row>
    <row r="158" spans="1:15" ht="27" x14ac:dyDescent="0.25">
      <c r="A158" s="16"/>
      <c r="B158" s="16"/>
      <c r="C158" s="217">
        <v>41131</v>
      </c>
      <c r="D158" s="217"/>
      <c r="E158" s="20">
        <v>17247</v>
      </c>
      <c r="F158" s="20" t="s">
        <v>174</v>
      </c>
      <c r="G158" s="20" t="s">
        <v>19</v>
      </c>
      <c r="H158" s="21" t="s">
        <v>20</v>
      </c>
      <c r="I158" s="22" t="s">
        <v>22</v>
      </c>
      <c r="J158" s="22" t="s">
        <v>22</v>
      </c>
      <c r="K158" s="226">
        <v>1695300</v>
      </c>
      <c r="L158" s="226"/>
      <c r="M158" s="23" t="s">
        <v>22</v>
      </c>
      <c r="N158" s="16"/>
      <c r="O158" s="16"/>
    </row>
    <row r="159" spans="1:15" ht="27" x14ac:dyDescent="0.25">
      <c r="A159" s="16"/>
      <c r="B159" s="16"/>
      <c r="C159" s="217">
        <v>41134</v>
      </c>
      <c r="D159" s="217"/>
      <c r="E159" s="20">
        <v>17302</v>
      </c>
      <c r="F159" s="20" t="s">
        <v>175</v>
      </c>
      <c r="G159" s="20" t="s">
        <v>19</v>
      </c>
      <c r="H159" s="21" t="s">
        <v>20</v>
      </c>
      <c r="I159" s="22" t="s">
        <v>22</v>
      </c>
      <c r="J159" s="22" t="s">
        <v>22</v>
      </c>
      <c r="K159" s="226">
        <v>1900500</v>
      </c>
      <c r="L159" s="226"/>
      <c r="M159" s="23" t="s">
        <v>22</v>
      </c>
      <c r="N159" s="16"/>
      <c r="O159" s="16"/>
    </row>
    <row r="160" spans="1:15" ht="27" x14ac:dyDescent="0.25">
      <c r="A160" s="16"/>
      <c r="B160" s="16"/>
      <c r="C160" s="217">
        <v>41135</v>
      </c>
      <c r="D160" s="217"/>
      <c r="E160" s="20">
        <v>17344</v>
      </c>
      <c r="F160" s="20" t="s">
        <v>176</v>
      </c>
      <c r="G160" s="20" t="s">
        <v>19</v>
      </c>
      <c r="H160" s="21" t="s">
        <v>20</v>
      </c>
      <c r="I160" s="22" t="s">
        <v>22</v>
      </c>
      <c r="J160" s="22" t="s">
        <v>22</v>
      </c>
      <c r="K160" s="226" t="s">
        <v>22</v>
      </c>
      <c r="L160" s="226"/>
      <c r="M160" s="23">
        <v>3740700</v>
      </c>
      <c r="N160" s="16"/>
      <c r="O160" s="16"/>
    </row>
    <row r="161" spans="1:15" ht="27" x14ac:dyDescent="0.25">
      <c r="A161" s="16"/>
      <c r="B161" s="16"/>
      <c r="C161" s="217">
        <v>41136</v>
      </c>
      <c r="D161" s="217"/>
      <c r="E161" s="20">
        <v>17398</v>
      </c>
      <c r="F161" s="20" t="s">
        <v>177</v>
      </c>
      <c r="G161" s="20" t="s">
        <v>19</v>
      </c>
      <c r="H161" s="21" t="s">
        <v>20</v>
      </c>
      <c r="I161" s="22" t="s">
        <v>22</v>
      </c>
      <c r="J161" s="22" t="s">
        <v>22</v>
      </c>
      <c r="K161" s="226" t="s">
        <v>22</v>
      </c>
      <c r="L161" s="226"/>
      <c r="M161" s="23">
        <v>627000</v>
      </c>
      <c r="N161" s="16"/>
      <c r="O161" s="16"/>
    </row>
    <row r="162" spans="1:15" ht="27" x14ac:dyDescent="0.25">
      <c r="A162" s="16"/>
      <c r="B162" s="16"/>
      <c r="C162" s="217">
        <v>41137</v>
      </c>
      <c r="D162" s="217"/>
      <c r="E162" s="20">
        <v>17439</v>
      </c>
      <c r="F162" s="20" t="s">
        <v>178</v>
      </c>
      <c r="G162" s="20" t="s">
        <v>19</v>
      </c>
      <c r="H162" s="21" t="s">
        <v>20</v>
      </c>
      <c r="I162" s="22" t="s">
        <v>22</v>
      </c>
      <c r="J162" s="22" t="s">
        <v>22</v>
      </c>
      <c r="K162" s="226">
        <v>3684000</v>
      </c>
      <c r="L162" s="226"/>
      <c r="M162" s="23" t="s">
        <v>22</v>
      </c>
      <c r="N162" s="16"/>
      <c r="O162" s="16"/>
    </row>
    <row r="163" spans="1:15" ht="27" x14ac:dyDescent="0.25">
      <c r="A163" s="16"/>
      <c r="B163" s="16"/>
      <c r="C163" s="217">
        <v>41138</v>
      </c>
      <c r="D163" s="217"/>
      <c r="E163" s="20">
        <v>17491</v>
      </c>
      <c r="F163" s="20" t="s">
        <v>179</v>
      </c>
      <c r="G163" s="20" t="s">
        <v>19</v>
      </c>
      <c r="H163" s="21" t="s">
        <v>20</v>
      </c>
      <c r="I163" s="22" t="s">
        <v>22</v>
      </c>
      <c r="J163" s="22" t="s">
        <v>22</v>
      </c>
      <c r="K163" s="226" t="s">
        <v>22</v>
      </c>
      <c r="L163" s="226"/>
      <c r="M163" s="23">
        <v>146400</v>
      </c>
      <c r="N163" s="16"/>
      <c r="O163" s="16"/>
    </row>
    <row r="164" spans="1:15" ht="27" x14ac:dyDescent="0.25">
      <c r="A164" s="16"/>
      <c r="B164" s="16"/>
      <c r="C164" s="217">
        <v>41141</v>
      </c>
      <c r="D164" s="217"/>
      <c r="E164" s="20">
        <v>17537</v>
      </c>
      <c r="F164" s="20" t="s">
        <v>180</v>
      </c>
      <c r="G164" s="20" t="s">
        <v>19</v>
      </c>
      <c r="H164" s="21" t="s">
        <v>20</v>
      </c>
      <c r="I164" s="22" t="s">
        <v>22</v>
      </c>
      <c r="J164" s="22" t="s">
        <v>22</v>
      </c>
      <c r="K164" s="226" t="s">
        <v>22</v>
      </c>
      <c r="L164" s="226"/>
      <c r="M164" s="23">
        <v>2814000</v>
      </c>
      <c r="N164" s="16"/>
      <c r="O164" s="16"/>
    </row>
    <row r="165" spans="1:15" ht="27" x14ac:dyDescent="0.25">
      <c r="A165" s="16"/>
      <c r="B165" s="16"/>
      <c r="C165" s="217">
        <v>41142</v>
      </c>
      <c r="D165" s="217"/>
      <c r="E165" s="20">
        <v>17597</v>
      </c>
      <c r="F165" s="20" t="s">
        <v>181</v>
      </c>
      <c r="G165" s="20" t="s">
        <v>19</v>
      </c>
      <c r="H165" s="21" t="s">
        <v>20</v>
      </c>
      <c r="I165" s="22" t="s">
        <v>22</v>
      </c>
      <c r="J165" s="22" t="s">
        <v>22</v>
      </c>
      <c r="K165" s="226">
        <v>1792200</v>
      </c>
      <c r="L165" s="226"/>
      <c r="M165" s="23" t="s">
        <v>22</v>
      </c>
      <c r="N165" s="16"/>
      <c r="O165" s="16"/>
    </row>
    <row r="166" spans="1:15" ht="27" x14ac:dyDescent="0.25">
      <c r="A166" s="16"/>
      <c r="B166" s="16"/>
      <c r="C166" s="217">
        <v>41143</v>
      </c>
      <c r="D166" s="217"/>
      <c r="E166" s="20">
        <v>17645</v>
      </c>
      <c r="F166" s="20" t="s">
        <v>182</v>
      </c>
      <c r="G166" s="20" t="s">
        <v>19</v>
      </c>
      <c r="H166" s="21" t="s">
        <v>20</v>
      </c>
      <c r="I166" s="22" t="s">
        <v>22</v>
      </c>
      <c r="J166" s="22" t="s">
        <v>22</v>
      </c>
      <c r="K166" s="226" t="s">
        <v>22</v>
      </c>
      <c r="L166" s="226"/>
      <c r="M166" s="23">
        <v>6154500</v>
      </c>
      <c r="N166" s="16"/>
      <c r="O166" s="16"/>
    </row>
    <row r="167" spans="1:15" ht="27" x14ac:dyDescent="0.25">
      <c r="A167" s="16"/>
      <c r="B167" s="16"/>
      <c r="C167" s="217">
        <v>41144</v>
      </c>
      <c r="D167" s="217"/>
      <c r="E167" s="20">
        <v>17703</v>
      </c>
      <c r="F167" s="20" t="s">
        <v>183</v>
      </c>
      <c r="G167" s="20" t="s">
        <v>19</v>
      </c>
      <c r="H167" s="21" t="s">
        <v>20</v>
      </c>
      <c r="I167" s="22" t="s">
        <v>22</v>
      </c>
      <c r="J167" s="22" t="s">
        <v>22</v>
      </c>
      <c r="K167" s="226" t="s">
        <v>22</v>
      </c>
      <c r="L167" s="226"/>
      <c r="M167" s="23">
        <v>950100</v>
      </c>
      <c r="N167" s="16"/>
      <c r="O167" s="16"/>
    </row>
    <row r="168" spans="1:15" ht="27" x14ac:dyDescent="0.25">
      <c r="A168" s="16"/>
      <c r="B168" s="16"/>
      <c r="C168" s="217">
        <v>41145</v>
      </c>
      <c r="D168" s="217"/>
      <c r="E168" s="20">
        <v>17755</v>
      </c>
      <c r="F168" s="20" t="s">
        <v>184</v>
      </c>
      <c r="G168" s="20" t="s">
        <v>19</v>
      </c>
      <c r="H168" s="21" t="s">
        <v>20</v>
      </c>
      <c r="I168" s="22" t="s">
        <v>22</v>
      </c>
      <c r="J168" s="22" t="s">
        <v>22</v>
      </c>
      <c r="K168" s="226" t="s">
        <v>22</v>
      </c>
      <c r="L168" s="226"/>
      <c r="M168" s="23">
        <v>4892400</v>
      </c>
      <c r="N168" s="16"/>
      <c r="O168" s="16"/>
    </row>
    <row r="169" spans="1:15" ht="27" x14ac:dyDescent="0.25">
      <c r="A169" s="16"/>
      <c r="B169" s="16"/>
      <c r="C169" s="217">
        <v>41148</v>
      </c>
      <c r="D169" s="217"/>
      <c r="E169" s="20">
        <v>17808</v>
      </c>
      <c r="F169" s="20" t="s">
        <v>185</v>
      </c>
      <c r="G169" s="20" t="s">
        <v>19</v>
      </c>
      <c r="H169" s="21" t="s">
        <v>20</v>
      </c>
      <c r="I169" s="22" t="s">
        <v>22</v>
      </c>
      <c r="J169" s="22" t="s">
        <v>22</v>
      </c>
      <c r="K169" s="226">
        <v>2106900</v>
      </c>
      <c r="L169" s="226"/>
      <c r="M169" s="23" t="s">
        <v>22</v>
      </c>
      <c r="N169" s="16"/>
      <c r="O169" s="16"/>
    </row>
    <row r="170" spans="1:15" ht="27" x14ac:dyDescent="0.25">
      <c r="A170" s="16"/>
      <c r="B170" s="16"/>
      <c r="C170" s="217">
        <v>41149</v>
      </c>
      <c r="D170" s="217"/>
      <c r="E170" s="20">
        <v>17855</v>
      </c>
      <c r="F170" s="20" t="s">
        <v>186</v>
      </c>
      <c r="G170" s="20" t="s">
        <v>19</v>
      </c>
      <c r="H170" s="21" t="s">
        <v>20</v>
      </c>
      <c r="I170" s="22" t="s">
        <v>22</v>
      </c>
      <c r="J170" s="22" t="s">
        <v>22</v>
      </c>
      <c r="K170" s="226" t="s">
        <v>22</v>
      </c>
      <c r="L170" s="226"/>
      <c r="M170" s="23">
        <v>1078800</v>
      </c>
      <c r="N170" s="16"/>
      <c r="O170" s="16"/>
    </row>
    <row r="171" spans="1:15" ht="27" x14ac:dyDescent="0.25">
      <c r="A171" s="16"/>
      <c r="B171" s="16"/>
      <c r="C171" s="217">
        <v>41150</v>
      </c>
      <c r="D171" s="217"/>
      <c r="E171" s="20">
        <v>17915</v>
      </c>
      <c r="F171" s="20" t="s">
        <v>187</v>
      </c>
      <c r="G171" s="20" t="s">
        <v>19</v>
      </c>
      <c r="H171" s="21" t="s">
        <v>20</v>
      </c>
      <c r="I171" s="22" t="s">
        <v>22</v>
      </c>
      <c r="J171" s="22" t="s">
        <v>22</v>
      </c>
      <c r="K171" s="226" t="s">
        <v>22</v>
      </c>
      <c r="L171" s="226"/>
      <c r="M171" s="23">
        <v>841500</v>
      </c>
      <c r="N171" s="16"/>
      <c r="O171" s="16"/>
    </row>
    <row r="172" spans="1:15" ht="27" x14ac:dyDescent="0.25">
      <c r="A172" s="16"/>
      <c r="B172" s="16"/>
      <c r="C172" s="217">
        <v>41151</v>
      </c>
      <c r="D172" s="217"/>
      <c r="E172" s="20">
        <v>17965</v>
      </c>
      <c r="F172" s="20" t="s">
        <v>188</v>
      </c>
      <c r="G172" s="20" t="s">
        <v>19</v>
      </c>
      <c r="H172" s="21" t="s">
        <v>20</v>
      </c>
      <c r="I172" s="22" t="s">
        <v>22</v>
      </c>
      <c r="J172" s="22" t="s">
        <v>22</v>
      </c>
      <c r="K172" s="226">
        <v>140100</v>
      </c>
      <c r="L172" s="226"/>
      <c r="M172" s="23" t="s">
        <v>22</v>
      </c>
      <c r="N172" s="16"/>
      <c r="O172" s="16"/>
    </row>
    <row r="173" spans="1:15" ht="27" x14ac:dyDescent="0.25">
      <c r="A173" s="16"/>
      <c r="B173" s="16"/>
      <c r="C173" s="217">
        <v>41152</v>
      </c>
      <c r="D173" s="217"/>
      <c r="E173" s="20">
        <v>18012</v>
      </c>
      <c r="F173" s="20" t="s">
        <v>189</v>
      </c>
      <c r="G173" s="20" t="s">
        <v>19</v>
      </c>
      <c r="H173" s="21" t="s">
        <v>20</v>
      </c>
      <c r="I173" s="22" t="s">
        <v>22</v>
      </c>
      <c r="J173" s="22" t="s">
        <v>22</v>
      </c>
      <c r="K173" s="226">
        <v>46800</v>
      </c>
      <c r="L173" s="226"/>
      <c r="M173" s="23" t="s">
        <v>22</v>
      </c>
      <c r="N173" s="16"/>
      <c r="O173" s="16"/>
    </row>
    <row r="174" spans="1:15" ht="27" x14ac:dyDescent="0.25">
      <c r="A174" s="16"/>
      <c r="B174" s="16"/>
      <c r="C174" s="217">
        <v>41155</v>
      </c>
      <c r="D174" s="217"/>
      <c r="E174" s="20">
        <v>18096</v>
      </c>
      <c r="F174" s="20" t="s">
        <v>190</v>
      </c>
      <c r="G174" s="20" t="s">
        <v>19</v>
      </c>
      <c r="H174" s="21" t="s">
        <v>20</v>
      </c>
      <c r="I174" s="22" t="s">
        <v>22</v>
      </c>
      <c r="J174" s="22" t="s">
        <v>22</v>
      </c>
      <c r="K174" s="226" t="s">
        <v>22</v>
      </c>
      <c r="L174" s="226"/>
      <c r="M174" s="23">
        <v>3113100</v>
      </c>
      <c r="N174" s="16"/>
      <c r="O174" s="16"/>
    </row>
    <row r="175" spans="1:15" ht="27" x14ac:dyDescent="0.25">
      <c r="A175" s="16"/>
      <c r="B175" s="16"/>
      <c r="C175" s="217">
        <v>41156</v>
      </c>
      <c r="D175" s="217"/>
      <c r="E175" s="20">
        <v>18150</v>
      </c>
      <c r="F175" s="20" t="s">
        <v>191</v>
      </c>
      <c r="G175" s="20" t="s">
        <v>19</v>
      </c>
      <c r="H175" s="21" t="s">
        <v>20</v>
      </c>
      <c r="I175" s="22" t="s">
        <v>22</v>
      </c>
      <c r="J175" s="22" t="s">
        <v>22</v>
      </c>
      <c r="K175" s="226">
        <v>1994100</v>
      </c>
      <c r="L175" s="226"/>
      <c r="M175" s="23" t="s">
        <v>22</v>
      </c>
      <c r="N175" s="16"/>
      <c r="O175" s="16"/>
    </row>
    <row r="176" spans="1:15" x14ac:dyDescent="0.25">
      <c r="A176" s="16"/>
      <c r="B176" s="16"/>
      <c r="C176" s="24"/>
      <c r="D176" s="24"/>
      <c r="E176" s="20"/>
      <c r="F176" s="20"/>
      <c r="G176" s="20"/>
      <c r="H176" s="21"/>
      <c r="I176" s="22"/>
      <c r="J176" s="22"/>
      <c r="K176" s="23"/>
      <c r="L176" s="23"/>
      <c r="M176" s="23"/>
      <c r="N176" s="16"/>
      <c r="O176" s="16"/>
    </row>
    <row r="177" spans="1:15" ht="27" x14ac:dyDescent="0.25">
      <c r="A177" s="16"/>
      <c r="B177" s="16"/>
      <c r="C177" s="217">
        <v>41156</v>
      </c>
      <c r="D177" s="217"/>
      <c r="E177" s="20">
        <v>18182</v>
      </c>
      <c r="F177" s="20" t="s">
        <v>192</v>
      </c>
      <c r="G177" s="20" t="s">
        <v>19</v>
      </c>
      <c r="H177" s="21" t="s">
        <v>20</v>
      </c>
      <c r="I177" s="22" t="s">
        <v>22</v>
      </c>
      <c r="J177" s="22" t="s">
        <v>124</v>
      </c>
      <c r="K177" s="226" t="s">
        <v>22</v>
      </c>
      <c r="L177" s="226"/>
      <c r="M177" s="23">
        <v>97469750</v>
      </c>
      <c r="N177" s="16"/>
      <c r="O177" s="16"/>
    </row>
    <row r="178" spans="1:15" x14ac:dyDescent="0.25">
      <c r="A178" s="16"/>
      <c r="B178" s="16"/>
      <c r="C178" s="24"/>
      <c r="D178" s="24"/>
      <c r="E178" s="20"/>
      <c r="F178" s="20"/>
      <c r="G178" s="20"/>
      <c r="H178" s="21"/>
      <c r="I178" s="22"/>
      <c r="J178" s="22"/>
      <c r="K178" s="23"/>
      <c r="L178" s="23"/>
      <c r="M178" s="23"/>
      <c r="N178" s="16"/>
      <c r="O178" s="16"/>
    </row>
    <row r="179" spans="1:15" ht="27" x14ac:dyDescent="0.25">
      <c r="A179" s="16"/>
      <c r="B179" s="16"/>
      <c r="C179" s="217">
        <v>41157</v>
      </c>
      <c r="D179" s="217"/>
      <c r="E179" s="20">
        <v>18202</v>
      </c>
      <c r="F179" s="20" t="s">
        <v>193</v>
      </c>
      <c r="G179" s="20" t="s">
        <v>19</v>
      </c>
      <c r="H179" s="21" t="s">
        <v>20</v>
      </c>
      <c r="I179" s="22" t="s">
        <v>22</v>
      </c>
      <c r="J179" s="22" t="s">
        <v>22</v>
      </c>
      <c r="K179" s="226" t="s">
        <v>22</v>
      </c>
      <c r="L179" s="226"/>
      <c r="M179" s="23">
        <v>426000</v>
      </c>
      <c r="N179" s="16"/>
      <c r="O179" s="16"/>
    </row>
    <row r="180" spans="1:15" ht="27" x14ac:dyDescent="0.25">
      <c r="A180" s="16"/>
      <c r="B180" s="16"/>
      <c r="C180" s="217">
        <v>41159</v>
      </c>
      <c r="D180" s="217"/>
      <c r="E180" s="20">
        <v>18249</v>
      </c>
      <c r="F180" s="20" t="s">
        <v>194</v>
      </c>
      <c r="G180" s="20" t="s">
        <v>19</v>
      </c>
      <c r="H180" s="21" t="s">
        <v>20</v>
      </c>
      <c r="I180" s="22" t="s">
        <v>22</v>
      </c>
      <c r="J180" s="22" t="s">
        <v>22</v>
      </c>
      <c r="K180" s="226">
        <v>38500</v>
      </c>
      <c r="L180" s="226"/>
      <c r="M180" s="23" t="s">
        <v>22</v>
      </c>
      <c r="N180" s="16"/>
      <c r="O180" s="16"/>
    </row>
    <row r="181" spans="1:15" ht="27" x14ac:dyDescent="0.25">
      <c r="A181" s="16"/>
      <c r="B181" s="16"/>
      <c r="C181" s="217">
        <v>41162</v>
      </c>
      <c r="D181" s="217"/>
      <c r="E181" s="20">
        <v>18302</v>
      </c>
      <c r="F181" s="20" t="s">
        <v>195</v>
      </c>
      <c r="G181" s="20" t="s">
        <v>19</v>
      </c>
      <c r="H181" s="21" t="s">
        <v>20</v>
      </c>
      <c r="I181" s="22" t="s">
        <v>22</v>
      </c>
      <c r="J181" s="22" t="s">
        <v>22</v>
      </c>
      <c r="K181" s="226" t="s">
        <v>22</v>
      </c>
      <c r="L181" s="226"/>
      <c r="M181" s="23">
        <v>4905500</v>
      </c>
      <c r="N181" s="16"/>
      <c r="O181" s="16"/>
    </row>
    <row r="182" spans="1:15" ht="27" x14ac:dyDescent="0.25">
      <c r="A182" s="16"/>
      <c r="B182" s="16"/>
      <c r="C182" s="217">
        <v>41163</v>
      </c>
      <c r="D182" s="217"/>
      <c r="E182" s="20">
        <v>18355</v>
      </c>
      <c r="F182" s="20" t="s">
        <v>196</v>
      </c>
      <c r="G182" s="20" t="s">
        <v>19</v>
      </c>
      <c r="H182" s="21" t="s">
        <v>20</v>
      </c>
      <c r="I182" s="22" t="s">
        <v>22</v>
      </c>
      <c r="J182" s="22" t="s">
        <v>22</v>
      </c>
      <c r="K182" s="226" t="s">
        <v>22</v>
      </c>
      <c r="L182" s="226"/>
      <c r="M182" s="23">
        <v>2641250</v>
      </c>
      <c r="N182" s="16"/>
      <c r="O182" s="16"/>
    </row>
    <row r="183" spans="1:15" ht="27" x14ac:dyDescent="0.25">
      <c r="A183" s="16"/>
      <c r="B183" s="16"/>
      <c r="C183" s="217">
        <v>41164</v>
      </c>
      <c r="D183" s="217"/>
      <c r="E183" s="20">
        <v>18397</v>
      </c>
      <c r="F183" s="20" t="s">
        <v>197</v>
      </c>
      <c r="G183" s="20" t="s">
        <v>19</v>
      </c>
      <c r="H183" s="21" t="s">
        <v>20</v>
      </c>
      <c r="I183" s="22" t="s">
        <v>22</v>
      </c>
      <c r="J183" s="22" t="s">
        <v>22</v>
      </c>
      <c r="K183" s="226" t="s">
        <v>22</v>
      </c>
      <c r="L183" s="226"/>
      <c r="M183" s="23">
        <v>412500</v>
      </c>
      <c r="N183" s="16"/>
      <c r="O183" s="16"/>
    </row>
    <row r="184" spans="1:15" ht="27" x14ac:dyDescent="0.25">
      <c r="A184" s="16"/>
      <c r="B184" s="16"/>
      <c r="C184" s="217">
        <v>41165</v>
      </c>
      <c r="D184" s="217"/>
      <c r="E184" s="20">
        <v>18444</v>
      </c>
      <c r="F184" s="20" t="s">
        <v>198</v>
      </c>
      <c r="G184" s="20" t="s">
        <v>19</v>
      </c>
      <c r="H184" s="21" t="s">
        <v>20</v>
      </c>
      <c r="I184" s="22" t="s">
        <v>22</v>
      </c>
      <c r="J184" s="22" t="s">
        <v>22</v>
      </c>
      <c r="K184" s="226" t="s">
        <v>22</v>
      </c>
      <c r="L184" s="226"/>
      <c r="M184" s="23">
        <v>4048500</v>
      </c>
      <c r="N184" s="16"/>
      <c r="O184" s="16"/>
    </row>
    <row r="185" spans="1:15" ht="27" x14ac:dyDescent="0.25">
      <c r="A185" s="16"/>
      <c r="B185" s="16"/>
      <c r="C185" s="217">
        <v>41166</v>
      </c>
      <c r="D185" s="217"/>
      <c r="E185" s="20">
        <v>18486</v>
      </c>
      <c r="F185" s="20" t="s">
        <v>199</v>
      </c>
      <c r="G185" s="20" t="s">
        <v>19</v>
      </c>
      <c r="H185" s="21" t="s">
        <v>20</v>
      </c>
      <c r="I185" s="22" t="s">
        <v>22</v>
      </c>
      <c r="J185" s="22" t="s">
        <v>22</v>
      </c>
      <c r="K185" s="226" t="s">
        <v>22</v>
      </c>
      <c r="L185" s="226"/>
      <c r="M185" s="23">
        <v>515000</v>
      </c>
      <c r="N185" s="16"/>
      <c r="O185" s="16"/>
    </row>
    <row r="186" spans="1:15" ht="27" x14ac:dyDescent="0.25">
      <c r="A186" s="16"/>
      <c r="B186" s="16"/>
      <c r="C186" s="217">
        <v>41169</v>
      </c>
      <c r="D186" s="217"/>
      <c r="E186" s="20">
        <v>18524</v>
      </c>
      <c r="F186" s="20" t="s">
        <v>200</v>
      </c>
      <c r="G186" s="20" t="s">
        <v>19</v>
      </c>
      <c r="H186" s="21" t="s">
        <v>20</v>
      </c>
      <c r="I186" s="22" t="s">
        <v>22</v>
      </c>
      <c r="J186" s="22" t="s">
        <v>22</v>
      </c>
      <c r="K186" s="226" t="s">
        <v>22</v>
      </c>
      <c r="L186" s="226"/>
      <c r="M186" s="23">
        <v>6702750</v>
      </c>
      <c r="N186" s="16"/>
      <c r="O186" s="16"/>
    </row>
    <row r="187" spans="1:15" ht="27" x14ac:dyDescent="0.25">
      <c r="A187" s="16"/>
      <c r="B187" s="16"/>
      <c r="C187" s="217">
        <v>41170</v>
      </c>
      <c r="D187" s="217"/>
      <c r="E187" s="20">
        <v>18553</v>
      </c>
      <c r="F187" s="20" t="s">
        <v>201</v>
      </c>
      <c r="G187" s="20" t="s">
        <v>19</v>
      </c>
      <c r="H187" s="21" t="s">
        <v>20</v>
      </c>
      <c r="I187" s="22" t="s">
        <v>22</v>
      </c>
      <c r="J187" s="22" t="s">
        <v>22</v>
      </c>
      <c r="K187" s="226">
        <v>321750</v>
      </c>
      <c r="L187" s="226"/>
      <c r="M187" s="23" t="s">
        <v>22</v>
      </c>
      <c r="N187" s="16"/>
      <c r="O187" s="16"/>
    </row>
    <row r="188" spans="1:15" ht="27" x14ac:dyDescent="0.25">
      <c r="A188" s="16"/>
      <c r="B188" s="16"/>
      <c r="C188" s="217">
        <v>41171</v>
      </c>
      <c r="D188" s="217"/>
      <c r="E188" s="20">
        <v>18589</v>
      </c>
      <c r="F188" s="20" t="s">
        <v>202</v>
      </c>
      <c r="G188" s="20" t="s">
        <v>19</v>
      </c>
      <c r="H188" s="21" t="s">
        <v>20</v>
      </c>
      <c r="I188" s="22" t="s">
        <v>22</v>
      </c>
      <c r="J188" s="22" t="s">
        <v>22</v>
      </c>
      <c r="K188" s="226">
        <v>1147250</v>
      </c>
      <c r="L188" s="226"/>
      <c r="M188" s="23" t="s">
        <v>22</v>
      </c>
      <c r="N188" s="16"/>
      <c r="O188" s="16"/>
    </row>
    <row r="189" spans="1:15" ht="27" x14ac:dyDescent="0.25">
      <c r="A189" s="16"/>
      <c r="B189" s="16"/>
      <c r="C189" s="217">
        <v>41172</v>
      </c>
      <c r="D189" s="217"/>
      <c r="E189" s="20">
        <v>18629</v>
      </c>
      <c r="F189" s="20" t="s">
        <v>203</v>
      </c>
      <c r="G189" s="20" t="s">
        <v>19</v>
      </c>
      <c r="H189" s="21" t="s">
        <v>20</v>
      </c>
      <c r="I189" s="22" t="s">
        <v>22</v>
      </c>
      <c r="J189" s="22" t="s">
        <v>22</v>
      </c>
      <c r="K189" s="226">
        <v>1876500</v>
      </c>
      <c r="L189" s="226"/>
      <c r="M189" s="23" t="s">
        <v>22</v>
      </c>
      <c r="N189" s="16"/>
      <c r="O189" s="16"/>
    </row>
    <row r="190" spans="1:15" ht="27" x14ac:dyDescent="0.25">
      <c r="A190" s="16"/>
      <c r="B190" s="16"/>
      <c r="C190" s="217">
        <v>41173</v>
      </c>
      <c r="D190" s="217"/>
      <c r="E190" s="20">
        <v>18677</v>
      </c>
      <c r="F190" s="20" t="s">
        <v>204</v>
      </c>
      <c r="G190" s="20" t="s">
        <v>19</v>
      </c>
      <c r="H190" s="21" t="s">
        <v>20</v>
      </c>
      <c r="I190" s="22" t="s">
        <v>22</v>
      </c>
      <c r="J190" s="22" t="s">
        <v>22</v>
      </c>
      <c r="K190" s="226">
        <v>1745750</v>
      </c>
      <c r="L190" s="226"/>
      <c r="M190" s="23" t="s">
        <v>22</v>
      </c>
      <c r="N190" s="16"/>
      <c r="O190" s="16"/>
    </row>
    <row r="191" spans="1:15" ht="27" x14ac:dyDescent="0.25">
      <c r="A191" s="16"/>
      <c r="B191" s="16"/>
      <c r="C191" s="217">
        <v>41176</v>
      </c>
      <c r="D191" s="217"/>
      <c r="E191" s="20">
        <v>18735</v>
      </c>
      <c r="F191" s="20" t="s">
        <v>205</v>
      </c>
      <c r="G191" s="20" t="s">
        <v>19</v>
      </c>
      <c r="H191" s="21" t="s">
        <v>20</v>
      </c>
      <c r="I191" s="22" t="s">
        <v>22</v>
      </c>
      <c r="J191" s="22" t="s">
        <v>22</v>
      </c>
      <c r="K191" s="226" t="s">
        <v>22</v>
      </c>
      <c r="L191" s="226"/>
      <c r="M191" s="23">
        <v>1237750</v>
      </c>
      <c r="N191" s="16"/>
      <c r="O191" s="16"/>
    </row>
    <row r="192" spans="1:15" ht="27" x14ac:dyDescent="0.25">
      <c r="A192" s="16"/>
      <c r="B192" s="16"/>
      <c r="C192" s="217">
        <v>41177</v>
      </c>
      <c r="D192" s="217"/>
      <c r="E192" s="20">
        <v>18779</v>
      </c>
      <c r="F192" s="20" t="s">
        <v>206</v>
      </c>
      <c r="G192" s="20" t="s">
        <v>19</v>
      </c>
      <c r="H192" s="21" t="s">
        <v>20</v>
      </c>
      <c r="I192" s="22" t="s">
        <v>22</v>
      </c>
      <c r="J192" s="22" t="s">
        <v>22</v>
      </c>
      <c r="K192" s="226">
        <v>2628750</v>
      </c>
      <c r="L192" s="226"/>
      <c r="M192" s="23" t="s">
        <v>22</v>
      </c>
      <c r="N192" s="16"/>
      <c r="O192" s="16"/>
    </row>
    <row r="193" spans="1:15" ht="27" x14ac:dyDescent="0.25">
      <c r="A193" s="16"/>
      <c r="B193" s="16"/>
      <c r="C193" s="217">
        <v>41178</v>
      </c>
      <c r="D193" s="217"/>
      <c r="E193" s="20">
        <v>18822</v>
      </c>
      <c r="F193" s="20" t="s">
        <v>207</v>
      </c>
      <c r="G193" s="20" t="s">
        <v>19</v>
      </c>
      <c r="H193" s="21" t="s">
        <v>20</v>
      </c>
      <c r="I193" s="22" t="s">
        <v>22</v>
      </c>
      <c r="J193" s="22" t="s">
        <v>22</v>
      </c>
      <c r="K193" s="226" t="s">
        <v>22</v>
      </c>
      <c r="L193" s="226"/>
      <c r="M193" s="23">
        <v>586750</v>
      </c>
      <c r="N193" s="16"/>
      <c r="O193" s="16"/>
    </row>
    <row r="194" spans="1:15" ht="27" x14ac:dyDescent="0.25">
      <c r="A194" s="16"/>
      <c r="B194" s="16"/>
      <c r="C194" s="217">
        <v>41179</v>
      </c>
      <c r="D194" s="217"/>
      <c r="E194" s="20">
        <v>18859</v>
      </c>
      <c r="F194" s="20" t="s">
        <v>208</v>
      </c>
      <c r="G194" s="20" t="s">
        <v>19</v>
      </c>
      <c r="H194" s="21" t="s">
        <v>20</v>
      </c>
      <c r="I194" s="22" t="s">
        <v>22</v>
      </c>
      <c r="J194" s="22" t="s">
        <v>22</v>
      </c>
      <c r="K194" s="226">
        <v>3208000</v>
      </c>
      <c r="L194" s="226"/>
      <c r="M194" s="23" t="s">
        <v>22</v>
      </c>
      <c r="N194" s="16"/>
      <c r="O194" s="16"/>
    </row>
    <row r="195" spans="1:15" ht="27" x14ac:dyDescent="0.25">
      <c r="A195" s="16"/>
      <c r="B195" s="16"/>
      <c r="C195" s="217">
        <v>41180</v>
      </c>
      <c r="D195" s="217"/>
      <c r="E195" s="20">
        <v>18901</v>
      </c>
      <c r="F195" s="20" t="s">
        <v>209</v>
      </c>
      <c r="G195" s="20" t="s">
        <v>19</v>
      </c>
      <c r="H195" s="21" t="s">
        <v>20</v>
      </c>
      <c r="I195" s="22" t="s">
        <v>22</v>
      </c>
      <c r="J195" s="22" t="s">
        <v>22</v>
      </c>
      <c r="K195" s="226" t="s">
        <v>22</v>
      </c>
      <c r="L195" s="226"/>
      <c r="M195" s="23">
        <v>1074250</v>
      </c>
      <c r="N195" s="16"/>
      <c r="O195" s="16"/>
    </row>
    <row r="196" spans="1:15" ht="27" x14ac:dyDescent="0.25">
      <c r="A196" s="16"/>
      <c r="B196" s="16"/>
      <c r="C196" s="217">
        <v>41183</v>
      </c>
      <c r="D196" s="217"/>
      <c r="E196" s="20">
        <v>18980</v>
      </c>
      <c r="F196" s="20" t="s">
        <v>210</v>
      </c>
      <c r="G196" s="20" t="s">
        <v>19</v>
      </c>
      <c r="H196" s="21" t="s">
        <v>20</v>
      </c>
      <c r="I196" s="22" t="s">
        <v>22</v>
      </c>
      <c r="J196" s="22" t="s">
        <v>22</v>
      </c>
      <c r="K196" s="226" t="s">
        <v>22</v>
      </c>
      <c r="L196" s="226"/>
      <c r="M196" s="23">
        <v>2060500</v>
      </c>
      <c r="N196" s="16"/>
      <c r="O196" s="16"/>
    </row>
    <row r="197" spans="1:15" ht="27" x14ac:dyDescent="0.25">
      <c r="A197" s="16"/>
      <c r="B197" s="16"/>
      <c r="C197" s="217">
        <v>41184</v>
      </c>
      <c r="D197" s="217"/>
      <c r="E197" s="20">
        <v>19016</v>
      </c>
      <c r="F197" s="20" t="s">
        <v>211</v>
      </c>
      <c r="G197" s="20" t="s">
        <v>19</v>
      </c>
      <c r="H197" s="21" t="s">
        <v>20</v>
      </c>
      <c r="I197" s="22" t="s">
        <v>22</v>
      </c>
      <c r="J197" s="22" t="s">
        <v>22</v>
      </c>
      <c r="K197" s="226">
        <v>1949750</v>
      </c>
      <c r="L197" s="226"/>
      <c r="M197" s="23" t="s">
        <v>22</v>
      </c>
      <c r="N197" s="16"/>
      <c r="O197" s="16"/>
    </row>
    <row r="198" spans="1:15" ht="27" x14ac:dyDescent="0.25">
      <c r="A198" s="16"/>
      <c r="B198" s="16"/>
      <c r="C198" s="217">
        <v>41185</v>
      </c>
      <c r="D198" s="217"/>
      <c r="E198" s="20">
        <v>19059</v>
      </c>
      <c r="F198" s="20" t="s">
        <v>212</v>
      </c>
      <c r="G198" s="20" t="s">
        <v>19</v>
      </c>
      <c r="H198" s="21" t="s">
        <v>20</v>
      </c>
      <c r="I198" s="22" t="s">
        <v>22</v>
      </c>
      <c r="J198" s="22" t="s">
        <v>22</v>
      </c>
      <c r="K198" s="226" t="s">
        <v>22</v>
      </c>
      <c r="L198" s="226"/>
      <c r="M198" s="23">
        <v>1949750</v>
      </c>
      <c r="N198" s="16"/>
      <c r="O198" s="16"/>
    </row>
    <row r="199" spans="1:15" x14ac:dyDescent="0.25">
      <c r="A199" s="16"/>
      <c r="B199" s="16"/>
      <c r="C199" s="24"/>
      <c r="D199" s="24"/>
      <c r="E199" s="20"/>
      <c r="F199" s="20"/>
      <c r="G199" s="20"/>
      <c r="H199" s="21"/>
      <c r="I199" s="22"/>
      <c r="J199" s="22"/>
      <c r="K199" s="23"/>
      <c r="L199" s="23"/>
      <c r="M199" s="23"/>
      <c r="N199" s="16"/>
      <c r="O199" s="16"/>
    </row>
    <row r="200" spans="1:15" ht="27" x14ac:dyDescent="0.25">
      <c r="A200" s="16"/>
      <c r="B200" s="16"/>
      <c r="C200" s="217">
        <v>41185</v>
      </c>
      <c r="D200" s="217"/>
      <c r="E200" s="20">
        <v>19072</v>
      </c>
      <c r="F200" s="20" t="s">
        <v>213</v>
      </c>
      <c r="G200" s="20" t="s">
        <v>19</v>
      </c>
      <c r="H200" s="21" t="s">
        <v>20</v>
      </c>
      <c r="I200" s="22" t="s">
        <v>22</v>
      </c>
      <c r="J200" s="22" t="s">
        <v>124</v>
      </c>
      <c r="K200" s="226" t="s">
        <v>22</v>
      </c>
      <c r="L200" s="226"/>
      <c r="M200" s="23">
        <v>94740900</v>
      </c>
      <c r="N200" s="16"/>
      <c r="O200" s="16"/>
    </row>
    <row r="201" spans="1:15" x14ac:dyDescent="0.25">
      <c r="A201" s="16"/>
      <c r="B201" s="16"/>
      <c r="C201" s="24"/>
      <c r="D201" s="24"/>
      <c r="E201" s="20"/>
      <c r="F201" s="20"/>
      <c r="G201" s="20"/>
      <c r="H201" s="21"/>
      <c r="I201" s="22"/>
      <c r="J201" s="22"/>
      <c r="K201" s="23"/>
      <c r="L201" s="23"/>
      <c r="M201" s="23"/>
      <c r="N201" s="16"/>
      <c r="O201" s="16"/>
    </row>
    <row r="202" spans="1:15" ht="27" x14ac:dyDescent="0.25">
      <c r="A202" s="16"/>
      <c r="B202" s="16"/>
      <c r="C202" s="217">
        <v>41186</v>
      </c>
      <c r="D202" s="217"/>
      <c r="E202" s="20">
        <v>19094</v>
      </c>
      <c r="F202" s="20" t="s">
        <v>214</v>
      </c>
      <c r="G202" s="20" t="s">
        <v>19</v>
      </c>
      <c r="H202" s="21" t="s">
        <v>20</v>
      </c>
      <c r="I202" s="22" t="s">
        <v>22</v>
      </c>
      <c r="J202" s="22" t="s">
        <v>22</v>
      </c>
      <c r="K202" s="226">
        <v>763600</v>
      </c>
      <c r="L202" s="226"/>
      <c r="M202" s="23" t="s">
        <v>22</v>
      </c>
      <c r="N202" s="16"/>
      <c r="O202" s="16"/>
    </row>
    <row r="203" spans="1:15" ht="27" x14ac:dyDescent="0.25">
      <c r="A203" s="16"/>
      <c r="B203" s="16"/>
      <c r="C203" s="217">
        <v>41187</v>
      </c>
      <c r="D203" s="217"/>
      <c r="E203" s="20">
        <v>19133</v>
      </c>
      <c r="F203" s="20" t="s">
        <v>215</v>
      </c>
      <c r="G203" s="20" t="s">
        <v>19</v>
      </c>
      <c r="H203" s="21" t="s">
        <v>20</v>
      </c>
      <c r="I203" s="22" t="s">
        <v>22</v>
      </c>
      <c r="J203" s="22" t="s">
        <v>22</v>
      </c>
      <c r="K203" s="226" t="s">
        <v>22</v>
      </c>
      <c r="L203" s="226"/>
      <c r="M203" s="23">
        <v>1378000</v>
      </c>
      <c r="N203" s="16"/>
      <c r="O203" s="16"/>
    </row>
    <row r="204" spans="1:15" ht="27" x14ac:dyDescent="0.25">
      <c r="A204" s="16"/>
      <c r="B204" s="16"/>
      <c r="C204" s="217">
        <v>41190</v>
      </c>
      <c r="D204" s="217"/>
      <c r="E204" s="20">
        <v>19174</v>
      </c>
      <c r="F204" s="20" t="s">
        <v>216</v>
      </c>
      <c r="G204" s="20" t="s">
        <v>19</v>
      </c>
      <c r="H204" s="21" t="s">
        <v>20</v>
      </c>
      <c r="I204" s="22" t="s">
        <v>22</v>
      </c>
      <c r="J204" s="22" t="s">
        <v>22</v>
      </c>
      <c r="K204" s="226" t="s">
        <v>22</v>
      </c>
      <c r="L204" s="226"/>
      <c r="M204" s="23">
        <v>1484200</v>
      </c>
      <c r="N204" s="16"/>
      <c r="O204" s="16"/>
    </row>
    <row r="205" spans="1:15" ht="27" x14ac:dyDescent="0.25">
      <c r="A205" s="16"/>
      <c r="B205" s="16"/>
      <c r="C205" s="217">
        <v>41191</v>
      </c>
      <c r="D205" s="217"/>
      <c r="E205" s="20">
        <v>19207</v>
      </c>
      <c r="F205" s="20" t="s">
        <v>217</v>
      </c>
      <c r="G205" s="20" t="s">
        <v>19</v>
      </c>
      <c r="H205" s="21" t="s">
        <v>20</v>
      </c>
      <c r="I205" s="22" t="s">
        <v>22</v>
      </c>
      <c r="J205" s="22" t="s">
        <v>22</v>
      </c>
      <c r="K205" s="226">
        <v>1279800</v>
      </c>
      <c r="L205" s="226"/>
      <c r="M205" s="23" t="s">
        <v>22</v>
      </c>
      <c r="N205" s="16"/>
      <c r="O205" s="16"/>
    </row>
    <row r="206" spans="1:15" ht="27" x14ac:dyDescent="0.25">
      <c r="A206" s="16"/>
      <c r="B206" s="16"/>
      <c r="C206" s="217">
        <v>41192</v>
      </c>
      <c r="D206" s="217"/>
      <c r="E206" s="20">
        <v>19254</v>
      </c>
      <c r="F206" s="20" t="s">
        <v>218</v>
      </c>
      <c r="G206" s="20" t="s">
        <v>19</v>
      </c>
      <c r="H206" s="21" t="s">
        <v>20</v>
      </c>
      <c r="I206" s="22" t="s">
        <v>22</v>
      </c>
      <c r="J206" s="22" t="s">
        <v>22</v>
      </c>
      <c r="K206" s="226">
        <v>146000</v>
      </c>
      <c r="L206" s="226"/>
      <c r="M206" s="23" t="s">
        <v>22</v>
      </c>
      <c r="N206" s="16"/>
      <c r="O206" s="16"/>
    </row>
    <row r="207" spans="1:15" ht="27" x14ac:dyDescent="0.25">
      <c r="A207" s="16"/>
      <c r="B207" s="16"/>
      <c r="C207" s="217">
        <v>41193</v>
      </c>
      <c r="D207" s="217"/>
      <c r="E207" s="20">
        <v>19303</v>
      </c>
      <c r="F207" s="20" t="s">
        <v>219</v>
      </c>
      <c r="G207" s="20" t="s">
        <v>19</v>
      </c>
      <c r="H207" s="21" t="s">
        <v>20</v>
      </c>
      <c r="I207" s="22" t="s">
        <v>22</v>
      </c>
      <c r="J207" s="22" t="s">
        <v>22</v>
      </c>
      <c r="K207" s="226">
        <v>1878400</v>
      </c>
      <c r="L207" s="226"/>
      <c r="M207" s="23" t="s">
        <v>22</v>
      </c>
      <c r="N207" s="16"/>
      <c r="O207" s="16"/>
    </row>
    <row r="208" spans="1:15" ht="27" x14ac:dyDescent="0.25">
      <c r="A208" s="16"/>
      <c r="B208" s="16"/>
      <c r="C208" s="217">
        <v>41194</v>
      </c>
      <c r="D208" s="217"/>
      <c r="E208" s="20">
        <v>19331</v>
      </c>
      <c r="F208" s="20" t="s">
        <v>220</v>
      </c>
      <c r="G208" s="20" t="s">
        <v>19</v>
      </c>
      <c r="H208" s="21" t="s">
        <v>20</v>
      </c>
      <c r="I208" s="22" t="s">
        <v>22</v>
      </c>
      <c r="J208" s="22" t="s">
        <v>22</v>
      </c>
      <c r="K208" s="226" t="s">
        <v>22</v>
      </c>
      <c r="L208" s="226"/>
      <c r="M208" s="23">
        <v>853600</v>
      </c>
      <c r="N208" s="16"/>
      <c r="O208" s="16"/>
    </row>
    <row r="209" spans="1:15" ht="27" x14ac:dyDescent="0.25">
      <c r="A209" s="16"/>
      <c r="B209" s="16"/>
      <c r="C209" s="217">
        <v>41197</v>
      </c>
      <c r="D209" s="217"/>
      <c r="E209" s="20">
        <v>19369</v>
      </c>
      <c r="F209" s="20" t="s">
        <v>221</v>
      </c>
      <c r="G209" s="20" t="s">
        <v>19</v>
      </c>
      <c r="H209" s="21" t="s">
        <v>20</v>
      </c>
      <c r="I209" s="22" t="s">
        <v>22</v>
      </c>
      <c r="J209" s="22" t="s">
        <v>22</v>
      </c>
      <c r="K209" s="226" t="s">
        <v>22</v>
      </c>
      <c r="L209" s="226"/>
      <c r="M209" s="23">
        <v>1520600</v>
      </c>
      <c r="N209" s="16"/>
      <c r="O209" s="16"/>
    </row>
    <row r="210" spans="1:15" ht="27" x14ac:dyDescent="0.25">
      <c r="A210" s="16"/>
      <c r="B210" s="16"/>
      <c r="C210" s="217">
        <v>41198</v>
      </c>
      <c r="D210" s="217"/>
      <c r="E210" s="20">
        <v>19419</v>
      </c>
      <c r="F210" s="20" t="s">
        <v>222</v>
      </c>
      <c r="G210" s="20" t="s">
        <v>19</v>
      </c>
      <c r="H210" s="21" t="s">
        <v>20</v>
      </c>
      <c r="I210" s="22" t="s">
        <v>22</v>
      </c>
      <c r="J210" s="22" t="s">
        <v>22</v>
      </c>
      <c r="K210" s="226" t="s">
        <v>22</v>
      </c>
      <c r="L210" s="226"/>
      <c r="M210" s="23">
        <v>29200</v>
      </c>
      <c r="N210" s="16"/>
      <c r="O210" s="16"/>
    </row>
    <row r="211" spans="1:15" ht="27" x14ac:dyDescent="0.25">
      <c r="A211" s="16"/>
      <c r="B211" s="16"/>
      <c r="C211" s="217">
        <v>41199</v>
      </c>
      <c r="D211" s="217"/>
      <c r="E211" s="20">
        <v>19465</v>
      </c>
      <c r="F211" s="20" t="s">
        <v>223</v>
      </c>
      <c r="G211" s="20" t="s">
        <v>19</v>
      </c>
      <c r="H211" s="21" t="s">
        <v>20</v>
      </c>
      <c r="I211" s="22" t="s">
        <v>22</v>
      </c>
      <c r="J211" s="22" t="s">
        <v>22</v>
      </c>
      <c r="K211" s="226" t="s">
        <v>22</v>
      </c>
      <c r="L211" s="226"/>
      <c r="M211" s="23">
        <v>2171800</v>
      </c>
      <c r="N211" s="16"/>
      <c r="O211" s="16"/>
    </row>
    <row r="212" spans="1:15" ht="27" x14ac:dyDescent="0.25">
      <c r="A212" s="16"/>
      <c r="B212" s="16"/>
      <c r="C212" s="217">
        <v>41200</v>
      </c>
      <c r="D212" s="217"/>
      <c r="E212" s="20">
        <v>19498</v>
      </c>
      <c r="F212" s="20" t="s">
        <v>224</v>
      </c>
      <c r="G212" s="20" t="s">
        <v>19</v>
      </c>
      <c r="H212" s="21" t="s">
        <v>20</v>
      </c>
      <c r="I212" s="22" t="s">
        <v>22</v>
      </c>
      <c r="J212" s="22" t="s">
        <v>22</v>
      </c>
      <c r="K212" s="226" t="s">
        <v>22</v>
      </c>
      <c r="L212" s="226"/>
      <c r="M212" s="23">
        <v>2118400</v>
      </c>
      <c r="N212" s="16"/>
      <c r="O212" s="16"/>
    </row>
    <row r="213" spans="1:15" ht="27" x14ac:dyDescent="0.25">
      <c r="A213" s="16"/>
      <c r="B213" s="16"/>
      <c r="C213" s="217">
        <v>41201</v>
      </c>
      <c r="D213" s="217"/>
      <c r="E213" s="20">
        <v>19530</v>
      </c>
      <c r="F213" s="20" t="s">
        <v>225</v>
      </c>
      <c r="G213" s="20" t="s">
        <v>19</v>
      </c>
      <c r="H213" s="21" t="s">
        <v>20</v>
      </c>
      <c r="I213" s="22" t="s">
        <v>22</v>
      </c>
      <c r="J213" s="22" t="s">
        <v>22</v>
      </c>
      <c r="K213" s="226">
        <v>57000</v>
      </c>
      <c r="L213" s="226"/>
      <c r="M213" s="23" t="s">
        <v>22</v>
      </c>
      <c r="N213" s="16"/>
      <c r="O213" s="16"/>
    </row>
    <row r="214" spans="1:15" ht="27" x14ac:dyDescent="0.25">
      <c r="A214" s="16"/>
      <c r="B214" s="16"/>
      <c r="C214" s="217">
        <v>41204</v>
      </c>
      <c r="D214" s="217"/>
      <c r="E214" s="20">
        <v>19591</v>
      </c>
      <c r="F214" s="20" t="s">
        <v>226</v>
      </c>
      <c r="G214" s="20" t="s">
        <v>19</v>
      </c>
      <c r="H214" s="21" t="s">
        <v>20</v>
      </c>
      <c r="I214" s="22" t="s">
        <v>22</v>
      </c>
      <c r="J214" s="22" t="s">
        <v>22</v>
      </c>
      <c r="K214" s="226">
        <v>2378400</v>
      </c>
      <c r="L214" s="226"/>
      <c r="M214" s="23" t="s">
        <v>22</v>
      </c>
      <c r="N214" s="16"/>
      <c r="O214" s="16"/>
    </row>
    <row r="215" spans="1:15" ht="27" x14ac:dyDescent="0.25">
      <c r="A215" s="16"/>
      <c r="B215" s="16"/>
      <c r="C215" s="217">
        <v>41205</v>
      </c>
      <c r="D215" s="217"/>
      <c r="E215" s="20">
        <v>19638</v>
      </c>
      <c r="F215" s="20" t="s">
        <v>227</v>
      </c>
      <c r="G215" s="20" t="s">
        <v>19</v>
      </c>
      <c r="H215" s="21" t="s">
        <v>20</v>
      </c>
      <c r="I215" s="22" t="s">
        <v>22</v>
      </c>
      <c r="J215" s="22" t="s">
        <v>22</v>
      </c>
      <c r="K215" s="226" t="s">
        <v>22</v>
      </c>
      <c r="L215" s="226"/>
      <c r="M215" s="23">
        <v>805800</v>
      </c>
      <c r="N215" s="16"/>
      <c r="O215" s="16"/>
    </row>
    <row r="216" spans="1:15" ht="27" x14ac:dyDescent="0.25">
      <c r="A216" s="16"/>
      <c r="B216" s="16"/>
      <c r="C216" s="217">
        <v>41206</v>
      </c>
      <c r="D216" s="217"/>
      <c r="E216" s="20">
        <v>19669</v>
      </c>
      <c r="F216" s="20" t="s">
        <v>228</v>
      </c>
      <c r="G216" s="20" t="s">
        <v>19</v>
      </c>
      <c r="H216" s="21" t="s">
        <v>20</v>
      </c>
      <c r="I216" s="22" t="s">
        <v>22</v>
      </c>
      <c r="J216" s="22" t="s">
        <v>22</v>
      </c>
      <c r="K216" s="226">
        <v>1673000</v>
      </c>
      <c r="L216" s="226"/>
      <c r="M216" s="23" t="s">
        <v>22</v>
      </c>
      <c r="N216" s="16"/>
      <c r="O216" s="16"/>
    </row>
    <row r="217" spans="1:15" ht="27" x14ac:dyDescent="0.25">
      <c r="A217" s="16"/>
      <c r="B217" s="16"/>
      <c r="C217" s="217">
        <v>41207</v>
      </c>
      <c r="D217" s="217"/>
      <c r="E217" s="20">
        <v>19710</v>
      </c>
      <c r="F217" s="20" t="s">
        <v>229</v>
      </c>
      <c r="G217" s="20" t="s">
        <v>19</v>
      </c>
      <c r="H217" s="21" t="s">
        <v>20</v>
      </c>
      <c r="I217" s="22" t="s">
        <v>22</v>
      </c>
      <c r="J217" s="22" t="s">
        <v>22</v>
      </c>
      <c r="K217" s="226">
        <v>1834000</v>
      </c>
      <c r="L217" s="226"/>
      <c r="M217" s="23" t="s">
        <v>22</v>
      </c>
      <c r="N217" s="16"/>
      <c r="O217" s="16"/>
    </row>
    <row r="218" spans="1:15" ht="27" x14ac:dyDescent="0.25">
      <c r="A218" s="16"/>
      <c r="B218" s="16"/>
      <c r="C218" s="217">
        <v>41208</v>
      </c>
      <c r="D218" s="217"/>
      <c r="E218" s="20">
        <v>19748</v>
      </c>
      <c r="F218" s="20" t="s">
        <v>230</v>
      </c>
      <c r="G218" s="20" t="s">
        <v>19</v>
      </c>
      <c r="H218" s="21" t="s">
        <v>20</v>
      </c>
      <c r="I218" s="22" t="s">
        <v>22</v>
      </c>
      <c r="J218" s="22" t="s">
        <v>22</v>
      </c>
      <c r="K218" s="226" t="s">
        <v>22</v>
      </c>
      <c r="L218" s="226"/>
      <c r="M218" s="23">
        <v>1486000</v>
      </c>
      <c r="N218" s="16"/>
      <c r="O218" s="16"/>
    </row>
    <row r="219" spans="1:15" ht="27" x14ac:dyDescent="0.25">
      <c r="A219" s="16"/>
      <c r="B219" s="16"/>
      <c r="C219" s="217">
        <v>41211</v>
      </c>
      <c r="D219" s="217"/>
      <c r="E219" s="20">
        <v>19800</v>
      </c>
      <c r="F219" s="20" t="s">
        <v>231</v>
      </c>
      <c r="G219" s="20" t="s">
        <v>19</v>
      </c>
      <c r="H219" s="21" t="s">
        <v>20</v>
      </c>
      <c r="I219" s="22" t="s">
        <v>22</v>
      </c>
      <c r="J219" s="22" t="s">
        <v>22</v>
      </c>
      <c r="K219" s="226">
        <v>2483400</v>
      </c>
      <c r="L219" s="226"/>
      <c r="M219" s="23" t="s">
        <v>22</v>
      </c>
      <c r="N219" s="16"/>
      <c r="O219" s="16"/>
    </row>
    <row r="220" spans="1:15" ht="27" x14ac:dyDescent="0.25">
      <c r="A220" s="16"/>
      <c r="B220" s="16"/>
      <c r="C220" s="217">
        <v>41212</v>
      </c>
      <c r="D220" s="217"/>
      <c r="E220" s="20">
        <v>19842</v>
      </c>
      <c r="F220" s="20" t="s">
        <v>232</v>
      </c>
      <c r="G220" s="20" t="s">
        <v>19</v>
      </c>
      <c r="H220" s="21" t="s">
        <v>20</v>
      </c>
      <c r="I220" s="22" t="s">
        <v>22</v>
      </c>
      <c r="J220" s="22" t="s">
        <v>22</v>
      </c>
      <c r="K220" s="226">
        <v>294200</v>
      </c>
      <c r="L220" s="226"/>
      <c r="M220" s="23" t="s">
        <v>22</v>
      </c>
      <c r="N220" s="16"/>
      <c r="O220" s="16"/>
    </row>
    <row r="221" spans="1:15" ht="27" x14ac:dyDescent="0.25">
      <c r="A221" s="16"/>
      <c r="B221" s="16"/>
      <c r="C221" s="217">
        <v>41213</v>
      </c>
      <c r="D221" s="217"/>
      <c r="E221" s="20">
        <v>19888</v>
      </c>
      <c r="F221" s="20" t="s">
        <v>233</v>
      </c>
      <c r="G221" s="20" t="s">
        <v>19</v>
      </c>
      <c r="H221" s="21" t="s">
        <v>20</v>
      </c>
      <c r="I221" s="22" t="s">
        <v>22</v>
      </c>
      <c r="J221" s="22" t="s">
        <v>22</v>
      </c>
      <c r="K221" s="226" t="s">
        <v>22</v>
      </c>
      <c r="L221" s="226"/>
      <c r="M221" s="23">
        <v>1875800</v>
      </c>
      <c r="N221" s="16"/>
      <c r="O221" s="16"/>
    </row>
    <row r="222" spans="1:15" ht="27" x14ac:dyDescent="0.25">
      <c r="A222" s="16"/>
      <c r="B222" s="16"/>
      <c r="C222" s="217">
        <v>41214</v>
      </c>
      <c r="D222" s="217"/>
      <c r="E222" s="20">
        <v>19970</v>
      </c>
      <c r="F222" s="20" t="s">
        <v>234</v>
      </c>
      <c r="G222" s="20" t="s">
        <v>19</v>
      </c>
      <c r="H222" s="21" t="s">
        <v>20</v>
      </c>
      <c r="I222" s="22" t="s">
        <v>22</v>
      </c>
      <c r="J222" s="22" t="s">
        <v>22</v>
      </c>
      <c r="K222" s="226" t="s">
        <v>22</v>
      </c>
      <c r="L222" s="226"/>
      <c r="M222" s="23">
        <v>901800</v>
      </c>
      <c r="N222" s="16"/>
      <c r="O222" s="16"/>
    </row>
    <row r="223" spans="1:15" x14ac:dyDescent="0.25">
      <c r="A223" s="16"/>
      <c r="B223" s="16"/>
      <c r="C223" s="24"/>
      <c r="D223" s="24"/>
      <c r="E223" s="20"/>
      <c r="F223" s="20"/>
      <c r="G223" s="20"/>
      <c r="H223" s="21"/>
      <c r="I223" s="22"/>
      <c r="J223" s="22"/>
      <c r="K223" s="23"/>
      <c r="L223" s="23"/>
      <c r="M223" s="23"/>
      <c r="N223" s="16"/>
      <c r="O223" s="16"/>
    </row>
    <row r="224" spans="1:15" ht="27" x14ac:dyDescent="0.25">
      <c r="A224" s="16"/>
      <c r="B224" s="16"/>
      <c r="C224" s="217">
        <v>41214</v>
      </c>
      <c r="D224" s="217"/>
      <c r="E224" s="20">
        <v>20008</v>
      </c>
      <c r="F224" s="20" t="s">
        <v>213</v>
      </c>
      <c r="G224" s="20" t="s">
        <v>19</v>
      </c>
      <c r="H224" s="21" t="s">
        <v>20</v>
      </c>
      <c r="I224" s="22" t="s">
        <v>22</v>
      </c>
      <c r="J224" s="22" t="s">
        <v>124</v>
      </c>
      <c r="K224" s="226" t="s">
        <v>22</v>
      </c>
      <c r="L224" s="226"/>
      <c r="M224" s="23">
        <v>94281550</v>
      </c>
      <c r="N224" s="16"/>
      <c r="O224" s="16"/>
    </row>
    <row r="225" spans="1:15" x14ac:dyDescent="0.25">
      <c r="A225" s="16"/>
      <c r="B225" s="16"/>
      <c r="C225" s="24"/>
      <c r="D225" s="24"/>
      <c r="E225" s="20"/>
      <c r="F225" s="20"/>
      <c r="G225" s="20"/>
      <c r="H225" s="21"/>
      <c r="I225" s="22"/>
      <c r="J225" s="22"/>
      <c r="K225" s="23"/>
      <c r="L225" s="23"/>
      <c r="M225" s="23"/>
      <c r="N225" s="16"/>
      <c r="O225" s="16"/>
    </row>
    <row r="226" spans="1:15" ht="27" x14ac:dyDescent="0.25">
      <c r="A226" s="16"/>
      <c r="B226" s="16"/>
      <c r="C226" s="217">
        <v>41215</v>
      </c>
      <c r="D226" s="217"/>
      <c r="E226" s="20">
        <v>20033</v>
      </c>
      <c r="F226" s="20" t="s">
        <v>235</v>
      </c>
      <c r="G226" s="20" t="s">
        <v>19</v>
      </c>
      <c r="H226" s="21" t="s">
        <v>20</v>
      </c>
      <c r="I226" s="22" t="s">
        <v>22</v>
      </c>
      <c r="J226" s="22" t="s">
        <v>22</v>
      </c>
      <c r="K226" s="226">
        <v>392400</v>
      </c>
      <c r="L226" s="226"/>
      <c r="M226" s="23" t="s">
        <v>22</v>
      </c>
      <c r="N226" s="16"/>
      <c r="O226" s="16"/>
    </row>
    <row r="227" spans="1:15" ht="27" x14ac:dyDescent="0.25">
      <c r="A227" s="16"/>
      <c r="B227" s="16"/>
      <c r="C227" s="217">
        <v>41218</v>
      </c>
      <c r="D227" s="217"/>
      <c r="E227" s="20">
        <v>20080</v>
      </c>
      <c r="F227" s="20" t="s">
        <v>236</v>
      </c>
      <c r="G227" s="20" t="s">
        <v>19</v>
      </c>
      <c r="H227" s="21" t="s">
        <v>20</v>
      </c>
      <c r="I227" s="22" t="s">
        <v>22</v>
      </c>
      <c r="J227" s="22" t="s">
        <v>22</v>
      </c>
      <c r="K227" s="226">
        <v>2755200</v>
      </c>
      <c r="L227" s="226"/>
      <c r="M227" s="23" t="s">
        <v>22</v>
      </c>
      <c r="N227" s="16"/>
      <c r="O227" s="16"/>
    </row>
    <row r="228" spans="1:15" ht="27" x14ac:dyDescent="0.25">
      <c r="A228" s="16"/>
      <c r="B228" s="16"/>
      <c r="C228" s="217">
        <v>41219</v>
      </c>
      <c r="D228" s="217"/>
      <c r="E228" s="20">
        <v>20138</v>
      </c>
      <c r="F228" s="20" t="s">
        <v>237</v>
      </c>
      <c r="G228" s="20" t="s">
        <v>19</v>
      </c>
      <c r="H228" s="21" t="s">
        <v>20</v>
      </c>
      <c r="I228" s="22" t="s">
        <v>22</v>
      </c>
      <c r="J228" s="22" t="s">
        <v>22</v>
      </c>
      <c r="K228" s="226">
        <v>1633950</v>
      </c>
      <c r="L228" s="226"/>
      <c r="M228" s="23" t="s">
        <v>22</v>
      </c>
      <c r="N228" s="16"/>
      <c r="O228" s="16"/>
    </row>
    <row r="229" spans="1:15" ht="27" x14ac:dyDescent="0.25">
      <c r="A229" s="16"/>
      <c r="B229" s="16"/>
      <c r="C229" s="217">
        <v>41220</v>
      </c>
      <c r="D229" s="217"/>
      <c r="E229" s="20">
        <v>20181</v>
      </c>
      <c r="F229" s="20" t="s">
        <v>238</v>
      </c>
      <c r="G229" s="20" t="s">
        <v>19</v>
      </c>
      <c r="H229" s="21" t="s">
        <v>20</v>
      </c>
      <c r="I229" s="22" t="s">
        <v>22</v>
      </c>
      <c r="J229" s="22" t="s">
        <v>22</v>
      </c>
      <c r="K229" s="226" t="s">
        <v>22</v>
      </c>
      <c r="L229" s="226"/>
      <c r="M229" s="23">
        <v>516750</v>
      </c>
      <c r="N229" s="16"/>
      <c r="O229" s="16"/>
    </row>
    <row r="230" spans="1:15" ht="27" x14ac:dyDescent="0.25">
      <c r="A230" s="16"/>
      <c r="B230" s="16"/>
      <c r="C230" s="217">
        <v>41221</v>
      </c>
      <c r="D230" s="217"/>
      <c r="E230" s="20">
        <v>20211</v>
      </c>
      <c r="F230" s="20" t="s">
        <v>239</v>
      </c>
      <c r="G230" s="20" t="s">
        <v>19</v>
      </c>
      <c r="H230" s="21" t="s">
        <v>20</v>
      </c>
      <c r="I230" s="22" t="s">
        <v>22</v>
      </c>
      <c r="J230" s="22" t="s">
        <v>22</v>
      </c>
      <c r="K230" s="226">
        <v>1216350</v>
      </c>
      <c r="L230" s="226"/>
      <c r="M230" s="23" t="s">
        <v>22</v>
      </c>
      <c r="N230" s="16"/>
      <c r="O230" s="16"/>
    </row>
    <row r="231" spans="1:15" ht="27" x14ac:dyDescent="0.25">
      <c r="A231" s="16"/>
      <c r="B231" s="16"/>
      <c r="C231" s="217">
        <v>41222</v>
      </c>
      <c r="D231" s="217"/>
      <c r="E231" s="20">
        <v>20251</v>
      </c>
      <c r="F231" s="20" t="s">
        <v>240</v>
      </c>
      <c r="G231" s="20" t="s">
        <v>19</v>
      </c>
      <c r="H231" s="21" t="s">
        <v>20</v>
      </c>
      <c r="I231" s="22" t="s">
        <v>22</v>
      </c>
      <c r="J231" s="22" t="s">
        <v>22</v>
      </c>
      <c r="K231" s="226">
        <v>226350</v>
      </c>
      <c r="L231" s="226"/>
      <c r="M231" s="23" t="s">
        <v>22</v>
      </c>
      <c r="N231" s="16"/>
      <c r="O231" s="16"/>
    </row>
    <row r="232" spans="1:15" ht="27" x14ac:dyDescent="0.25">
      <c r="A232" s="16"/>
      <c r="B232" s="16"/>
      <c r="C232" s="217">
        <v>41225</v>
      </c>
      <c r="D232" s="217"/>
      <c r="E232" s="20">
        <v>20309</v>
      </c>
      <c r="F232" s="20" t="s">
        <v>241</v>
      </c>
      <c r="G232" s="20" t="s">
        <v>19</v>
      </c>
      <c r="H232" s="21" t="s">
        <v>20</v>
      </c>
      <c r="I232" s="22" t="s">
        <v>22</v>
      </c>
      <c r="J232" s="22" t="s">
        <v>22</v>
      </c>
      <c r="K232" s="226">
        <v>954750</v>
      </c>
      <c r="L232" s="226"/>
      <c r="M232" s="23" t="s">
        <v>22</v>
      </c>
      <c r="N232" s="16"/>
      <c r="O232" s="16"/>
    </row>
    <row r="233" spans="1:15" ht="27" x14ac:dyDescent="0.25">
      <c r="A233" s="16"/>
      <c r="B233" s="16"/>
      <c r="C233" s="217">
        <v>41226</v>
      </c>
      <c r="D233" s="217"/>
      <c r="E233" s="20">
        <v>20348</v>
      </c>
      <c r="F233" s="20" t="s">
        <v>242</v>
      </c>
      <c r="G233" s="20" t="s">
        <v>19</v>
      </c>
      <c r="H233" s="21" t="s">
        <v>20</v>
      </c>
      <c r="I233" s="22" t="s">
        <v>22</v>
      </c>
      <c r="J233" s="22" t="s">
        <v>22</v>
      </c>
      <c r="K233" s="226" t="s">
        <v>22</v>
      </c>
      <c r="L233" s="226"/>
      <c r="M233" s="23">
        <v>932100</v>
      </c>
      <c r="N233" s="16"/>
      <c r="O233" s="16"/>
    </row>
    <row r="234" spans="1:15" ht="27" x14ac:dyDescent="0.25">
      <c r="A234" s="16"/>
      <c r="B234" s="16"/>
      <c r="C234" s="217">
        <v>41227</v>
      </c>
      <c r="D234" s="217"/>
      <c r="E234" s="20">
        <v>20376</v>
      </c>
      <c r="F234" s="20" t="s">
        <v>243</v>
      </c>
      <c r="G234" s="20" t="s">
        <v>19</v>
      </c>
      <c r="H234" s="21" t="s">
        <v>20</v>
      </c>
      <c r="I234" s="22" t="s">
        <v>22</v>
      </c>
      <c r="J234" s="22" t="s">
        <v>22</v>
      </c>
      <c r="K234" s="226">
        <v>886500</v>
      </c>
      <c r="L234" s="226"/>
      <c r="M234" s="23" t="s">
        <v>22</v>
      </c>
      <c r="N234" s="16"/>
      <c r="O234" s="16"/>
    </row>
    <row r="235" spans="1:15" ht="27" x14ac:dyDescent="0.25">
      <c r="A235" s="16"/>
      <c r="B235" s="16"/>
      <c r="C235" s="217">
        <v>41228</v>
      </c>
      <c r="D235" s="217"/>
      <c r="E235" s="20">
        <v>20415</v>
      </c>
      <c r="F235" s="20" t="s">
        <v>244</v>
      </c>
      <c r="G235" s="20" t="s">
        <v>19</v>
      </c>
      <c r="H235" s="21" t="s">
        <v>20</v>
      </c>
      <c r="I235" s="22" t="s">
        <v>22</v>
      </c>
      <c r="J235" s="22" t="s">
        <v>22</v>
      </c>
      <c r="K235" s="226" t="s">
        <v>22</v>
      </c>
      <c r="L235" s="226"/>
      <c r="M235" s="23">
        <v>682350</v>
      </c>
      <c r="N235" s="16"/>
      <c r="O235" s="16"/>
    </row>
    <row r="236" spans="1:15" ht="27" x14ac:dyDescent="0.25">
      <c r="A236" s="16"/>
      <c r="B236" s="16"/>
      <c r="C236" s="217">
        <v>41229</v>
      </c>
      <c r="D236" s="217"/>
      <c r="E236" s="20">
        <v>20448</v>
      </c>
      <c r="F236" s="20" t="s">
        <v>245</v>
      </c>
      <c r="G236" s="20" t="s">
        <v>19</v>
      </c>
      <c r="H236" s="21" t="s">
        <v>20</v>
      </c>
      <c r="I236" s="22" t="s">
        <v>22</v>
      </c>
      <c r="J236" s="22" t="s">
        <v>22</v>
      </c>
      <c r="K236" s="226" t="s">
        <v>22</v>
      </c>
      <c r="L236" s="226"/>
      <c r="M236" s="23">
        <v>679200</v>
      </c>
      <c r="N236" s="16"/>
      <c r="O236" s="16"/>
    </row>
    <row r="237" spans="1:15" ht="27" x14ac:dyDescent="0.25">
      <c r="A237" s="16"/>
      <c r="B237" s="16"/>
      <c r="C237" s="217">
        <v>41232</v>
      </c>
      <c r="D237" s="217"/>
      <c r="E237" s="20">
        <v>20498</v>
      </c>
      <c r="F237" s="20" t="s">
        <v>246</v>
      </c>
      <c r="G237" s="20" t="s">
        <v>19</v>
      </c>
      <c r="H237" s="21" t="s">
        <v>20</v>
      </c>
      <c r="I237" s="22" t="s">
        <v>22</v>
      </c>
      <c r="J237" s="22" t="s">
        <v>22</v>
      </c>
      <c r="K237" s="226">
        <v>248550</v>
      </c>
      <c r="L237" s="226"/>
      <c r="M237" s="23" t="s">
        <v>22</v>
      </c>
      <c r="N237" s="16"/>
      <c r="O237" s="16"/>
    </row>
    <row r="238" spans="1:15" ht="27" x14ac:dyDescent="0.25">
      <c r="A238" s="16"/>
      <c r="B238" s="16"/>
      <c r="C238" s="217">
        <v>41233</v>
      </c>
      <c r="D238" s="217"/>
      <c r="E238" s="20">
        <v>20547</v>
      </c>
      <c r="F238" s="20" t="s">
        <v>247</v>
      </c>
      <c r="G238" s="20" t="s">
        <v>19</v>
      </c>
      <c r="H238" s="21" t="s">
        <v>20</v>
      </c>
      <c r="I238" s="22" t="s">
        <v>22</v>
      </c>
      <c r="J238" s="22" t="s">
        <v>22</v>
      </c>
      <c r="K238" s="226" t="s">
        <v>22</v>
      </c>
      <c r="L238" s="226"/>
      <c r="M238" s="23">
        <v>384000</v>
      </c>
      <c r="N238" s="16"/>
      <c r="O238" s="16"/>
    </row>
    <row r="239" spans="1:15" ht="27" x14ac:dyDescent="0.25">
      <c r="A239" s="16"/>
      <c r="B239" s="16"/>
      <c r="C239" s="217">
        <v>41234</v>
      </c>
      <c r="D239" s="217"/>
      <c r="E239" s="20">
        <v>20600</v>
      </c>
      <c r="F239" s="20" t="s">
        <v>248</v>
      </c>
      <c r="G239" s="20" t="s">
        <v>19</v>
      </c>
      <c r="H239" s="21" t="s">
        <v>20</v>
      </c>
      <c r="I239" s="22" t="s">
        <v>22</v>
      </c>
      <c r="J239" s="22" t="s">
        <v>22</v>
      </c>
      <c r="K239" s="226" t="s">
        <v>22</v>
      </c>
      <c r="L239" s="226"/>
      <c r="M239" s="23">
        <v>1056600</v>
      </c>
      <c r="N239" s="16"/>
      <c r="O239" s="16"/>
    </row>
    <row r="240" spans="1:15" ht="27" x14ac:dyDescent="0.25">
      <c r="A240" s="16"/>
      <c r="B240" s="16"/>
      <c r="C240" s="217">
        <v>41235</v>
      </c>
      <c r="D240" s="217"/>
      <c r="E240" s="20">
        <v>20631</v>
      </c>
      <c r="F240" s="20" t="s">
        <v>249</v>
      </c>
      <c r="G240" s="20" t="s">
        <v>19</v>
      </c>
      <c r="H240" s="21" t="s">
        <v>20</v>
      </c>
      <c r="I240" s="22" t="s">
        <v>22</v>
      </c>
      <c r="J240" s="22" t="s">
        <v>22</v>
      </c>
      <c r="K240" s="226">
        <v>89550</v>
      </c>
      <c r="L240" s="226"/>
      <c r="M240" s="23" t="s">
        <v>22</v>
      </c>
      <c r="N240" s="16"/>
      <c r="O240" s="16"/>
    </row>
    <row r="241" spans="1:15" ht="27" x14ac:dyDescent="0.25">
      <c r="A241" s="16"/>
      <c r="B241" s="16"/>
      <c r="C241" s="217">
        <v>41236</v>
      </c>
      <c r="D241" s="217"/>
      <c r="E241" s="20">
        <v>20681</v>
      </c>
      <c r="F241" s="20" t="s">
        <v>250</v>
      </c>
      <c r="G241" s="20" t="s">
        <v>19</v>
      </c>
      <c r="H241" s="21" t="s">
        <v>20</v>
      </c>
      <c r="I241" s="22" t="s">
        <v>22</v>
      </c>
      <c r="J241" s="22" t="s">
        <v>22</v>
      </c>
      <c r="K241" s="226" t="s">
        <v>22</v>
      </c>
      <c r="L241" s="226"/>
      <c r="M241" s="23">
        <v>1958850</v>
      </c>
      <c r="N241" s="16"/>
      <c r="O241" s="16"/>
    </row>
    <row r="242" spans="1:15" ht="27" x14ac:dyDescent="0.25">
      <c r="A242" s="16"/>
      <c r="B242" s="16"/>
      <c r="C242" s="217">
        <v>41239</v>
      </c>
      <c r="D242" s="217"/>
      <c r="E242" s="20">
        <v>20711</v>
      </c>
      <c r="F242" s="20" t="s">
        <v>251</v>
      </c>
      <c r="G242" s="20" t="s">
        <v>19</v>
      </c>
      <c r="H242" s="21" t="s">
        <v>20</v>
      </c>
      <c r="I242" s="22" t="s">
        <v>22</v>
      </c>
      <c r="J242" s="22" t="s">
        <v>22</v>
      </c>
      <c r="K242" s="226" t="s">
        <v>22</v>
      </c>
      <c r="L242" s="226"/>
      <c r="M242" s="23">
        <v>353250</v>
      </c>
      <c r="N242" s="16"/>
      <c r="O242" s="16"/>
    </row>
    <row r="243" spans="1:15" ht="27" x14ac:dyDescent="0.25">
      <c r="A243" s="16"/>
      <c r="B243" s="16"/>
      <c r="C243" s="217">
        <v>41240</v>
      </c>
      <c r="D243" s="217"/>
      <c r="E243" s="20">
        <v>20740</v>
      </c>
      <c r="F243" s="20" t="s">
        <v>252</v>
      </c>
      <c r="G243" s="20" t="s">
        <v>19</v>
      </c>
      <c r="H243" s="21" t="s">
        <v>20</v>
      </c>
      <c r="I243" s="22" t="s">
        <v>22</v>
      </c>
      <c r="J243" s="22" t="s">
        <v>22</v>
      </c>
      <c r="K243" s="226" t="s">
        <v>22</v>
      </c>
      <c r="L243" s="226"/>
      <c r="M243" s="23">
        <v>1207800</v>
      </c>
      <c r="N243" s="16"/>
      <c r="O243" s="16"/>
    </row>
    <row r="244" spans="1:15" ht="27" x14ac:dyDescent="0.25">
      <c r="A244" s="16"/>
      <c r="B244" s="16"/>
      <c r="C244" s="217">
        <v>41241</v>
      </c>
      <c r="D244" s="217"/>
      <c r="E244" s="20">
        <v>20780</v>
      </c>
      <c r="F244" s="20" t="s">
        <v>253</v>
      </c>
      <c r="G244" s="20" t="s">
        <v>19</v>
      </c>
      <c r="H244" s="21" t="s">
        <v>20</v>
      </c>
      <c r="I244" s="22" t="s">
        <v>22</v>
      </c>
      <c r="J244" s="22" t="s">
        <v>22</v>
      </c>
      <c r="K244" s="226">
        <v>65550</v>
      </c>
      <c r="L244" s="226"/>
      <c r="M244" s="23" t="s">
        <v>22</v>
      </c>
      <c r="N244" s="16"/>
      <c r="O244" s="16"/>
    </row>
    <row r="245" spans="1:15" x14ac:dyDescent="0.25">
      <c r="A245" s="16"/>
      <c r="B245" s="16"/>
      <c r="C245" s="24"/>
      <c r="D245" s="24"/>
      <c r="E245" s="20"/>
      <c r="F245" s="20"/>
      <c r="G245" s="20"/>
      <c r="H245" s="21"/>
      <c r="I245" s="22"/>
      <c r="J245" s="22"/>
      <c r="K245" s="23"/>
      <c r="L245" s="23"/>
      <c r="M245" s="23"/>
      <c r="N245" s="16"/>
      <c r="O245" s="16"/>
    </row>
    <row r="246" spans="1:15" ht="27" x14ac:dyDescent="0.25">
      <c r="A246" s="16"/>
      <c r="B246" s="16"/>
      <c r="C246" s="217">
        <v>41241</v>
      </c>
      <c r="D246" s="217"/>
      <c r="E246" s="20">
        <v>20803</v>
      </c>
      <c r="F246" s="20" t="s">
        <v>254</v>
      </c>
      <c r="G246" s="20" t="s">
        <v>19</v>
      </c>
      <c r="H246" s="21" t="s">
        <v>20</v>
      </c>
      <c r="I246" s="22" t="s">
        <v>22</v>
      </c>
      <c r="J246" s="22" t="s">
        <v>124</v>
      </c>
      <c r="K246" s="226" t="s">
        <v>22</v>
      </c>
      <c r="L246" s="226"/>
      <c r="M246" s="23">
        <v>94514300</v>
      </c>
      <c r="N246" s="16"/>
      <c r="O246" s="16"/>
    </row>
    <row r="247" spans="1:15" x14ac:dyDescent="0.25">
      <c r="A247" s="16"/>
      <c r="B247" s="16"/>
      <c r="C247" s="24"/>
      <c r="D247" s="24"/>
      <c r="E247" s="20"/>
      <c r="F247" s="20"/>
      <c r="G247" s="20"/>
      <c r="H247" s="21"/>
      <c r="I247" s="22"/>
      <c r="J247" s="22"/>
      <c r="K247" s="23"/>
      <c r="L247" s="23"/>
      <c r="M247" s="23"/>
      <c r="N247" s="16"/>
      <c r="O247" s="16"/>
    </row>
    <row r="248" spans="1:15" ht="27" x14ac:dyDescent="0.25">
      <c r="A248" s="16"/>
      <c r="B248" s="16"/>
      <c r="C248" s="217">
        <v>41242</v>
      </c>
      <c r="D248" s="217"/>
      <c r="E248" s="20">
        <v>20815</v>
      </c>
      <c r="F248" s="20" t="s">
        <v>255</v>
      </c>
      <c r="G248" s="20" t="s">
        <v>19</v>
      </c>
      <c r="H248" s="21" t="s">
        <v>20</v>
      </c>
      <c r="I248" s="22" t="s">
        <v>22</v>
      </c>
      <c r="J248" s="22" t="s">
        <v>22</v>
      </c>
      <c r="K248" s="226">
        <v>1026500</v>
      </c>
      <c r="L248" s="226"/>
      <c r="M248" s="23" t="s">
        <v>22</v>
      </c>
      <c r="N248" s="16"/>
      <c r="O248" s="16"/>
    </row>
    <row r="249" spans="1:15" ht="27" x14ac:dyDescent="0.25">
      <c r="A249" s="16"/>
      <c r="B249" s="16"/>
      <c r="C249" s="217">
        <v>41243</v>
      </c>
      <c r="D249" s="217"/>
      <c r="E249" s="20">
        <v>20849</v>
      </c>
      <c r="F249" s="20" t="s">
        <v>256</v>
      </c>
      <c r="G249" s="20" t="s">
        <v>19</v>
      </c>
      <c r="H249" s="21" t="s">
        <v>20</v>
      </c>
      <c r="I249" s="22" t="s">
        <v>22</v>
      </c>
      <c r="J249" s="22" t="s">
        <v>22</v>
      </c>
      <c r="K249" s="226" t="s">
        <v>22</v>
      </c>
      <c r="L249" s="226"/>
      <c r="M249" s="23">
        <v>1506500</v>
      </c>
      <c r="N249" s="16"/>
      <c r="O249" s="16"/>
    </row>
    <row r="250" spans="1:15" ht="27" x14ac:dyDescent="0.25">
      <c r="A250" s="16"/>
      <c r="B250" s="16"/>
      <c r="C250" s="217">
        <v>41246</v>
      </c>
      <c r="D250" s="217"/>
      <c r="E250" s="20">
        <v>20941</v>
      </c>
      <c r="F250" s="20" t="s">
        <v>257</v>
      </c>
      <c r="G250" s="20" t="s">
        <v>19</v>
      </c>
      <c r="H250" s="21" t="s">
        <v>20</v>
      </c>
      <c r="I250" s="22" t="s">
        <v>22</v>
      </c>
      <c r="J250" s="22" t="s">
        <v>22</v>
      </c>
      <c r="K250" s="226">
        <v>116100</v>
      </c>
      <c r="L250" s="226"/>
      <c r="M250" s="23" t="s">
        <v>22</v>
      </c>
      <c r="N250" s="16"/>
      <c r="O250" s="16"/>
    </row>
    <row r="251" spans="1:15" ht="27" x14ac:dyDescent="0.25">
      <c r="A251" s="16"/>
      <c r="B251" s="16"/>
      <c r="C251" s="217">
        <v>41247</v>
      </c>
      <c r="D251" s="217"/>
      <c r="E251" s="20">
        <v>20985</v>
      </c>
      <c r="F251" s="20" t="s">
        <v>258</v>
      </c>
      <c r="G251" s="20" t="s">
        <v>19</v>
      </c>
      <c r="H251" s="21" t="s">
        <v>20</v>
      </c>
      <c r="I251" s="22" t="s">
        <v>22</v>
      </c>
      <c r="J251" s="22" t="s">
        <v>22</v>
      </c>
      <c r="K251" s="226" t="s">
        <v>22</v>
      </c>
      <c r="L251" s="226"/>
      <c r="M251" s="23">
        <v>1025900</v>
      </c>
      <c r="N251" s="16"/>
      <c r="O251" s="16"/>
    </row>
    <row r="252" spans="1:15" ht="27" x14ac:dyDescent="0.25">
      <c r="A252" s="16"/>
      <c r="B252" s="16"/>
      <c r="C252" s="217">
        <v>41248</v>
      </c>
      <c r="D252" s="217"/>
      <c r="E252" s="20">
        <v>21043</v>
      </c>
      <c r="F252" s="20" t="s">
        <v>259</v>
      </c>
      <c r="G252" s="20" t="s">
        <v>19</v>
      </c>
      <c r="H252" s="21" t="s">
        <v>20</v>
      </c>
      <c r="I252" s="22" t="s">
        <v>22</v>
      </c>
      <c r="J252" s="22" t="s">
        <v>22</v>
      </c>
      <c r="K252" s="226" t="s">
        <v>22</v>
      </c>
      <c r="L252" s="226"/>
      <c r="M252" s="23">
        <v>501600</v>
      </c>
      <c r="N252" s="16"/>
      <c r="O252" s="16"/>
    </row>
    <row r="253" spans="1:15" ht="27" x14ac:dyDescent="0.25">
      <c r="A253" s="16"/>
      <c r="B253" s="16"/>
      <c r="C253" s="217">
        <v>41249</v>
      </c>
      <c r="D253" s="217"/>
      <c r="E253" s="20">
        <v>21080</v>
      </c>
      <c r="F253" s="20" t="s">
        <v>260</v>
      </c>
      <c r="G253" s="20" t="s">
        <v>19</v>
      </c>
      <c r="H253" s="21" t="s">
        <v>20</v>
      </c>
      <c r="I253" s="22" t="s">
        <v>22</v>
      </c>
      <c r="J253" s="22" t="s">
        <v>22</v>
      </c>
      <c r="K253" s="226">
        <v>386700</v>
      </c>
      <c r="L253" s="226"/>
      <c r="M253" s="23" t="s">
        <v>22</v>
      </c>
      <c r="N253" s="16"/>
      <c r="O253" s="16"/>
    </row>
    <row r="254" spans="1:15" ht="27" x14ac:dyDescent="0.25">
      <c r="A254" s="16"/>
      <c r="B254" s="16"/>
      <c r="C254" s="217">
        <v>41250</v>
      </c>
      <c r="D254" s="217"/>
      <c r="E254" s="20">
        <v>21124</v>
      </c>
      <c r="F254" s="20" t="s">
        <v>261</v>
      </c>
      <c r="G254" s="20" t="s">
        <v>19</v>
      </c>
      <c r="H254" s="21" t="s">
        <v>20</v>
      </c>
      <c r="I254" s="22" t="s">
        <v>22</v>
      </c>
      <c r="J254" s="22" t="s">
        <v>22</v>
      </c>
      <c r="K254" s="226" t="s">
        <v>22</v>
      </c>
      <c r="L254" s="226"/>
      <c r="M254" s="23">
        <v>100400</v>
      </c>
      <c r="N254" s="16"/>
      <c r="O254" s="16"/>
    </row>
    <row r="255" spans="1:15" ht="27" x14ac:dyDescent="0.25">
      <c r="A255" s="16"/>
      <c r="B255" s="16"/>
      <c r="C255" s="217">
        <v>41253</v>
      </c>
      <c r="D255" s="217"/>
      <c r="E255" s="20">
        <v>21185</v>
      </c>
      <c r="F255" s="20" t="s">
        <v>262</v>
      </c>
      <c r="G255" s="20" t="s">
        <v>19</v>
      </c>
      <c r="H255" s="21" t="s">
        <v>20</v>
      </c>
      <c r="I255" s="22" t="s">
        <v>22</v>
      </c>
      <c r="J255" s="22" t="s">
        <v>22</v>
      </c>
      <c r="K255" s="226">
        <v>2425400</v>
      </c>
      <c r="L255" s="226"/>
      <c r="M255" s="23" t="s">
        <v>22</v>
      </c>
      <c r="N255" s="16"/>
      <c r="O255" s="16"/>
    </row>
    <row r="256" spans="1:15" ht="27" x14ac:dyDescent="0.25">
      <c r="A256" s="16"/>
      <c r="B256" s="16"/>
      <c r="C256" s="217">
        <v>41254</v>
      </c>
      <c r="D256" s="217"/>
      <c r="E256" s="20">
        <v>21236</v>
      </c>
      <c r="F256" s="20" t="s">
        <v>263</v>
      </c>
      <c r="G256" s="20" t="s">
        <v>19</v>
      </c>
      <c r="H256" s="21" t="s">
        <v>20</v>
      </c>
      <c r="I256" s="22" t="s">
        <v>22</v>
      </c>
      <c r="J256" s="22" t="s">
        <v>22</v>
      </c>
      <c r="K256" s="226" t="s">
        <v>22</v>
      </c>
      <c r="L256" s="226"/>
      <c r="M256" s="23">
        <v>367100</v>
      </c>
      <c r="N256" s="16"/>
      <c r="O256" s="16"/>
    </row>
    <row r="257" spans="1:15" ht="27" x14ac:dyDescent="0.25">
      <c r="A257" s="16"/>
      <c r="B257" s="16"/>
      <c r="C257" s="217">
        <v>41255</v>
      </c>
      <c r="D257" s="217"/>
      <c r="E257" s="20">
        <v>21283</v>
      </c>
      <c r="F257" s="20" t="s">
        <v>264</v>
      </c>
      <c r="G257" s="20" t="s">
        <v>19</v>
      </c>
      <c r="H257" s="21" t="s">
        <v>20</v>
      </c>
      <c r="I257" s="22" t="s">
        <v>22</v>
      </c>
      <c r="J257" s="22" t="s">
        <v>22</v>
      </c>
      <c r="K257" s="226" t="s">
        <v>22</v>
      </c>
      <c r="L257" s="226"/>
      <c r="M257" s="23">
        <v>918700</v>
      </c>
      <c r="N257" s="16"/>
      <c r="O257" s="16"/>
    </row>
    <row r="258" spans="1:15" ht="27" x14ac:dyDescent="0.25">
      <c r="A258" s="16"/>
      <c r="B258" s="16"/>
      <c r="C258" s="217">
        <v>41256</v>
      </c>
      <c r="D258" s="217"/>
      <c r="E258" s="20">
        <v>21333</v>
      </c>
      <c r="F258" s="20" t="s">
        <v>265</v>
      </c>
      <c r="G258" s="20" t="s">
        <v>19</v>
      </c>
      <c r="H258" s="21" t="s">
        <v>20</v>
      </c>
      <c r="I258" s="22" t="s">
        <v>22</v>
      </c>
      <c r="J258" s="22" t="s">
        <v>22</v>
      </c>
      <c r="K258" s="226" t="s">
        <v>22</v>
      </c>
      <c r="L258" s="226"/>
      <c r="M258" s="23">
        <v>679700</v>
      </c>
      <c r="N258" s="16"/>
      <c r="O258" s="16"/>
    </row>
    <row r="259" spans="1:15" ht="27" x14ac:dyDescent="0.25">
      <c r="A259" s="16"/>
      <c r="B259" s="16"/>
      <c r="C259" s="217">
        <v>41257</v>
      </c>
      <c r="D259" s="217"/>
      <c r="E259" s="20">
        <v>21377</v>
      </c>
      <c r="F259" s="20" t="s">
        <v>266</v>
      </c>
      <c r="G259" s="20" t="s">
        <v>19</v>
      </c>
      <c r="H259" s="21" t="s">
        <v>20</v>
      </c>
      <c r="I259" s="22" t="s">
        <v>22</v>
      </c>
      <c r="J259" s="22" t="s">
        <v>22</v>
      </c>
      <c r="K259" s="226" t="s">
        <v>22</v>
      </c>
      <c r="L259" s="226"/>
      <c r="M259" s="23">
        <v>531600</v>
      </c>
      <c r="N259" s="16"/>
      <c r="O259" s="16"/>
    </row>
    <row r="260" spans="1:15" ht="27" x14ac:dyDescent="0.25">
      <c r="A260" s="16"/>
      <c r="B260" s="16"/>
      <c r="C260" s="217">
        <v>41260</v>
      </c>
      <c r="D260" s="217"/>
      <c r="E260" s="20">
        <v>21438</v>
      </c>
      <c r="F260" s="20" t="s">
        <v>267</v>
      </c>
      <c r="G260" s="20" t="s">
        <v>19</v>
      </c>
      <c r="H260" s="21" t="s">
        <v>20</v>
      </c>
      <c r="I260" s="22" t="s">
        <v>22</v>
      </c>
      <c r="J260" s="22" t="s">
        <v>22</v>
      </c>
      <c r="K260" s="226" t="s">
        <v>22</v>
      </c>
      <c r="L260" s="226"/>
      <c r="M260" s="23">
        <v>57300</v>
      </c>
      <c r="N260" s="16"/>
      <c r="O260" s="16"/>
    </row>
    <row r="261" spans="1:15" ht="27" x14ac:dyDescent="0.25">
      <c r="A261" s="16"/>
      <c r="B261" s="16"/>
      <c r="C261" s="217">
        <v>41261</v>
      </c>
      <c r="D261" s="217"/>
      <c r="E261" s="20">
        <v>21492</v>
      </c>
      <c r="F261" s="20" t="s">
        <v>268</v>
      </c>
      <c r="G261" s="20" t="s">
        <v>19</v>
      </c>
      <c r="H261" s="21" t="s">
        <v>20</v>
      </c>
      <c r="I261" s="22" t="s">
        <v>22</v>
      </c>
      <c r="J261" s="22" t="s">
        <v>22</v>
      </c>
      <c r="K261" s="226" t="s">
        <v>22</v>
      </c>
      <c r="L261" s="226"/>
      <c r="M261" s="23">
        <v>1124300</v>
      </c>
      <c r="N261" s="16"/>
      <c r="O261" s="16"/>
    </row>
    <row r="262" spans="1:15" ht="27" x14ac:dyDescent="0.25">
      <c r="A262" s="16"/>
      <c r="B262" s="16"/>
      <c r="C262" s="217">
        <v>41262</v>
      </c>
      <c r="D262" s="217"/>
      <c r="E262" s="20">
        <v>21541</v>
      </c>
      <c r="F262" s="20" t="s">
        <v>269</v>
      </c>
      <c r="G262" s="20" t="s">
        <v>19</v>
      </c>
      <c r="H262" s="21" t="s">
        <v>20</v>
      </c>
      <c r="I262" s="22" t="s">
        <v>22</v>
      </c>
      <c r="J262" s="22" t="s">
        <v>22</v>
      </c>
      <c r="K262" s="226" t="s">
        <v>22</v>
      </c>
      <c r="L262" s="226"/>
      <c r="M262" s="23">
        <v>254300</v>
      </c>
      <c r="N262" s="16"/>
      <c r="O262" s="16"/>
    </row>
    <row r="263" spans="1:15" ht="27" x14ac:dyDescent="0.25">
      <c r="A263" s="16"/>
      <c r="B263" s="16"/>
      <c r="C263" s="217">
        <v>41263</v>
      </c>
      <c r="D263" s="217"/>
      <c r="E263" s="20">
        <v>21588</v>
      </c>
      <c r="F263" s="20" t="s">
        <v>270</v>
      </c>
      <c r="G263" s="20" t="s">
        <v>19</v>
      </c>
      <c r="H263" s="21" t="s">
        <v>20</v>
      </c>
      <c r="I263" s="22" t="s">
        <v>22</v>
      </c>
      <c r="J263" s="22" t="s">
        <v>22</v>
      </c>
      <c r="K263" s="226" t="s">
        <v>22</v>
      </c>
      <c r="L263" s="226"/>
      <c r="M263" s="23">
        <v>1733100</v>
      </c>
      <c r="N263" s="16"/>
      <c r="O263" s="16"/>
    </row>
    <row r="264" spans="1:15" ht="27" x14ac:dyDescent="0.25">
      <c r="A264" s="16"/>
      <c r="B264" s="16"/>
      <c r="C264" s="217">
        <v>41267</v>
      </c>
      <c r="D264" s="217"/>
      <c r="E264" s="20">
        <v>21666</v>
      </c>
      <c r="F264" s="20" t="s">
        <v>271</v>
      </c>
      <c r="G264" s="20" t="s">
        <v>19</v>
      </c>
      <c r="H264" s="21" t="s">
        <v>20</v>
      </c>
      <c r="I264" s="22" t="s">
        <v>22</v>
      </c>
      <c r="J264" s="22" t="s">
        <v>22</v>
      </c>
      <c r="K264" s="226">
        <v>778700</v>
      </c>
      <c r="L264" s="226"/>
      <c r="M264" s="23" t="s">
        <v>22</v>
      </c>
      <c r="N264" s="16"/>
      <c r="O264" s="16"/>
    </row>
    <row r="265" spans="1:15" ht="27" x14ac:dyDescent="0.25">
      <c r="A265" s="16"/>
      <c r="B265" s="16"/>
      <c r="C265" s="217">
        <v>41269</v>
      </c>
      <c r="D265" s="217"/>
      <c r="E265" s="20">
        <v>21716</v>
      </c>
      <c r="F265" s="20" t="s">
        <v>272</v>
      </c>
      <c r="G265" s="20" t="s">
        <v>19</v>
      </c>
      <c r="H265" s="21" t="s">
        <v>20</v>
      </c>
      <c r="I265" s="22" t="s">
        <v>22</v>
      </c>
      <c r="J265" s="22" t="s">
        <v>22</v>
      </c>
      <c r="K265" s="226">
        <v>391800</v>
      </c>
      <c r="L265" s="226"/>
      <c r="M265" s="23" t="s">
        <v>22</v>
      </c>
      <c r="N265" s="16"/>
      <c r="O265" s="16"/>
    </row>
    <row r="266" spans="1:15" ht="27" x14ac:dyDescent="0.25">
      <c r="A266" s="16"/>
      <c r="B266" s="16"/>
      <c r="C266" s="217">
        <v>41271</v>
      </c>
      <c r="D266" s="217"/>
      <c r="E266" s="20">
        <v>21831</v>
      </c>
      <c r="F266" s="20" t="s">
        <v>273</v>
      </c>
      <c r="G266" s="20" t="s">
        <v>19</v>
      </c>
      <c r="H266" s="21" t="s">
        <v>20</v>
      </c>
      <c r="I266" s="22" t="s">
        <v>22</v>
      </c>
      <c r="J266" s="22" t="s">
        <v>22</v>
      </c>
      <c r="K266" s="226" t="s">
        <v>22</v>
      </c>
      <c r="L266" s="226"/>
      <c r="M266" s="23">
        <v>670700</v>
      </c>
      <c r="N266" s="16"/>
      <c r="O266" s="16"/>
    </row>
    <row r="267" spans="1:15" ht="27" x14ac:dyDescent="0.25">
      <c r="A267" s="16"/>
      <c r="B267" s="16"/>
      <c r="C267" s="217">
        <v>41274</v>
      </c>
      <c r="D267" s="217"/>
      <c r="E267" s="20">
        <v>21928</v>
      </c>
      <c r="F267" s="20" t="s">
        <v>274</v>
      </c>
      <c r="G267" s="20" t="s">
        <v>19</v>
      </c>
      <c r="H267" s="21" t="s">
        <v>20</v>
      </c>
      <c r="I267" s="22" t="s">
        <v>22</v>
      </c>
      <c r="J267" s="22" t="s">
        <v>22</v>
      </c>
      <c r="K267" s="226">
        <v>1162800</v>
      </c>
      <c r="L267" s="226"/>
      <c r="M267" s="23" t="s">
        <v>22</v>
      </c>
      <c r="N267" s="16"/>
      <c r="O267" s="16"/>
    </row>
    <row r="268" spans="1:15" x14ac:dyDescent="0.25">
      <c r="A268" s="16"/>
      <c r="B268" s="16"/>
      <c r="C268" s="24"/>
      <c r="D268" s="24"/>
      <c r="E268" s="20"/>
      <c r="F268" s="20"/>
      <c r="G268" s="20"/>
      <c r="H268" s="21"/>
      <c r="I268" s="22"/>
      <c r="J268" s="22"/>
      <c r="K268" s="23"/>
      <c r="L268" s="23"/>
      <c r="M268" s="23"/>
      <c r="N268" s="16"/>
      <c r="O268" s="16"/>
    </row>
    <row r="269" spans="1:15" ht="27" x14ac:dyDescent="0.25">
      <c r="A269" s="16"/>
      <c r="B269" s="16"/>
      <c r="C269" s="217">
        <v>41274</v>
      </c>
      <c r="D269" s="217"/>
      <c r="E269" s="20">
        <v>21977</v>
      </c>
      <c r="F269" s="20" t="s">
        <v>275</v>
      </c>
      <c r="G269" s="20" t="s">
        <v>19</v>
      </c>
      <c r="H269" s="21" t="s">
        <v>20</v>
      </c>
      <c r="I269" s="22" t="s">
        <v>22</v>
      </c>
      <c r="J269" s="22" t="s">
        <v>276</v>
      </c>
      <c r="K269" s="226" t="s">
        <v>22</v>
      </c>
      <c r="L269" s="226"/>
      <c r="M269" s="23">
        <v>185845400</v>
      </c>
      <c r="N269" s="16"/>
      <c r="O269" s="16"/>
    </row>
    <row r="270" spans="1:15" x14ac:dyDescent="0.25">
      <c r="A270" s="16"/>
      <c r="B270" s="16"/>
      <c r="C270" s="24"/>
      <c r="D270" s="24"/>
      <c r="E270" s="20"/>
      <c r="F270" s="20"/>
      <c r="G270" s="20"/>
      <c r="H270" s="21"/>
      <c r="I270" s="22"/>
      <c r="J270" s="22"/>
      <c r="K270" s="23"/>
      <c r="L270" s="23"/>
      <c r="M270" s="23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6"/>
      <c r="G271" s="16"/>
      <c r="H271" s="18" t="s">
        <v>277</v>
      </c>
      <c r="I271" s="25" t="s">
        <v>21</v>
      </c>
      <c r="J271" s="25" t="s">
        <v>21</v>
      </c>
      <c r="K271" s="228">
        <v>1076786150</v>
      </c>
      <c r="L271" s="228"/>
      <c r="M271" s="26">
        <v>1076786150</v>
      </c>
      <c r="N271" s="16"/>
      <c r="O271" s="16"/>
    </row>
    <row r="272" spans="1:15" x14ac:dyDescent="0.25">
      <c r="A272" s="16"/>
      <c r="B272" s="223" t="s">
        <v>278</v>
      </c>
      <c r="C272" s="223"/>
      <c r="D272" s="223"/>
      <c r="E272" s="223"/>
      <c r="F272" s="223"/>
      <c r="G272" s="223"/>
      <c r="H272" s="223"/>
      <c r="I272" s="223"/>
      <c r="J272" s="223"/>
      <c r="K272" s="223"/>
      <c r="L272" s="229" t="s">
        <v>279</v>
      </c>
      <c r="M272" s="229"/>
      <c r="N272" s="16"/>
      <c r="O272" s="16"/>
    </row>
    <row r="273" spans="1:256" x14ac:dyDescent="0.25">
      <c r="A273" s="16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8"/>
      <c r="M273" s="28"/>
      <c r="N273" s="16"/>
      <c r="O273" s="16"/>
    </row>
    <row r="274" spans="1:256" x14ac:dyDescent="0.25">
      <c r="A274" s="16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8"/>
      <c r="M274" s="28"/>
      <c r="N274" s="16"/>
      <c r="O274" s="16"/>
    </row>
    <row r="275" spans="1:256" x14ac:dyDescent="0.25">
      <c r="A275" s="16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8"/>
      <c r="M275" s="28"/>
      <c r="N275" s="16"/>
      <c r="O275" s="16"/>
    </row>
    <row r="276" spans="1:256" x14ac:dyDescent="0.25">
      <c r="A276" s="29"/>
      <c r="B276" s="29"/>
      <c r="C276" s="29"/>
      <c r="D276" s="30"/>
      <c r="E276" s="31">
        <v>40909</v>
      </c>
      <c r="F276" s="31">
        <v>40940</v>
      </c>
      <c r="G276" s="31">
        <v>40969</v>
      </c>
      <c r="H276" s="31">
        <v>41000</v>
      </c>
      <c r="I276" s="31">
        <v>41030</v>
      </c>
      <c r="J276" s="31">
        <v>41061</v>
      </c>
      <c r="K276" s="31">
        <v>41091</v>
      </c>
      <c r="L276" s="31">
        <v>41122</v>
      </c>
      <c r="M276" s="31">
        <v>41153</v>
      </c>
      <c r="N276" s="31">
        <v>41183</v>
      </c>
      <c r="O276" s="31">
        <v>41214</v>
      </c>
      <c r="P276" s="31">
        <v>41244</v>
      </c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9"/>
      <c r="BN276" s="29"/>
      <c r="BO276" s="29"/>
      <c r="BP276" s="29"/>
      <c r="BQ276" s="29"/>
      <c r="BR276" s="29"/>
      <c r="BS276" s="29"/>
      <c r="BT276" s="29"/>
      <c r="BU276" s="29"/>
      <c r="BV276" s="29"/>
      <c r="BW276" s="29"/>
      <c r="BX276" s="29"/>
      <c r="BY276" s="29"/>
      <c r="BZ276" s="29"/>
      <c r="CA276" s="29"/>
      <c r="CB276" s="29"/>
      <c r="CC276" s="29"/>
      <c r="CD276" s="29"/>
      <c r="CE276" s="29"/>
      <c r="CF276" s="29"/>
      <c r="CG276" s="29"/>
      <c r="CH276" s="29"/>
      <c r="CI276" s="29"/>
      <c r="CJ276" s="29"/>
      <c r="CK276" s="29"/>
      <c r="CL276" s="29"/>
      <c r="CM276" s="29"/>
      <c r="CN276" s="29"/>
      <c r="CO276" s="29"/>
      <c r="CP276" s="29"/>
      <c r="CQ276" s="29"/>
      <c r="CR276" s="29"/>
      <c r="CS276" s="29"/>
      <c r="CT276" s="29"/>
      <c r="CU276" s="29"/>
      <c r="CV276" s="29"/>
      <c r="CW276" s="29"/>
      <c r="CX276" s="29"/>
      <c r="CY276" s="29"/>
      <c r="CZ276" s="29"/>
      <c r="DA276" s="29"/>
      <c r="DB276" s="29"/>
      <c r="DC276" s="29"/>
      <c r="DD276" s="29"/>
      <c r="DE276" s="29"/>
      <c r="DF276" s="29"/>
      <c r="DG276" s="29"/>
      <c r="DH276" s="29"/>
      <c r="DI276" s="29"/>
      <c r="DJ276" s="29"/>
      <c r="DK276" s="29"/>
      <c r="DL276" s="29"/>
      <c r="DM276" s="29"/>
      <c r="DN276" s="29"/>
      <c r="DO276" s="29"/>
      <c r="DP276" s="29"/>
      <c r="DQ276" s="29"/>
      <c r="DR276" s="29"/>
      <c r="DS276" s="29"/>
      <c r="DT276" s="29"/>
      <c r="DU276" s="29"/>
      <c r="DV276" s="29"/>
      <c r="DW276" s="29"/>
      <c r="DX276" s="29"/>
      <c r="DY276" s="29"/>
      <c r="DZ276" s="29"/>
      <c r="EA276" s="29"/>
      <c r="EB276" s="29"/>
      <c r="EC276" s="29"/>
      <c r="ED276" s="29"/>
      <c r="EE276" s="29"/>
      <c r="EF276" s="29"/>
      <c r="EG276" s="29"/>
      <c r="EH276" s="29"/>
      <c r="EI276" s="29"/>
      <c r="EJ276" s="29"/>
      <c r="EK276" s="29"/>
      <c r="EL276" s="29"/>
      <c r="EM276" s="29"/>
      <c r="EN276" s="29"/>
      <c r="EO276" s="29"/>
      <c r="EP276" s="29"/>
      <c r="EQ276" s="29"/>
      <c r="ER276" s="29"/>
      <c r="ES276" s="29"/>
      <c r="ET276" s="29"/>
      <c r="EU276" s="29"/>
      <c r="EV276" s="29"/>
      <c r="EW276" s="29"/>
      <c r="EX276" s="29"/>
      <c r="EY276" s="29"/>
      <c r="EZ276" s="29"/>
      <c r="FA276" s="29"/>
      <c r="FB276" s="29"/>
      <c r="FC276" s="29"/>
      <c r="FD276" s="29"/>
      <c r="FE276" s="29"/>
      <c r="FF276" s="29"/>
      <c r="FG276" s="29"/>
      <c r="FH276" s="29"/>
      <c r="FI276" s="29"/>
      <c r="FJ276" s="29"/>
      <c r="FK276" s="29"/>
      <c r="FL276" s="29"/>
      <c r="FM276" s="29"/>
      <c r="FN276" s="29"/>
      <c r="FO276" s="29"/>
      <c r="FP276" s="29"/>
      <c r="FQ276" s="29"/>
      <c r="FR276" s="29"/>
      <c r="FS276" s="29"/>
      <c r="FT276" s="29"/>
      <c r="FU276" s="29"/>
      <c r="FV276" s="29"/>
      <c r="FW276" s="29"/>
      <c r="FX276" s="29"/>
      <c r="FY276" s="29"/>
      <c r="FZ276" s="29"/>
      <c r="GA276" s="29"/>
      <c r="GB276" s="29"/>
      <c r="GC276" s="29"/>
      <c r="GD276" s="29"/>
      <c r="GE276" s="29"/>
      <c r="GF276" s="29"/>
      <c r="GG276" s="29"/>
      <c r="GH276" s="29"/>
      <c r="GI276" s="29"/>
      <c r="GJ276" s="29"/>
      <c r="GK276" s="29"/>
      <c r="GL276" s="29"/>
      <c r="GM276" s="29"/>
      <c r="GN276" s="29"/>
      <c r="GO276" s="29"/>
      <c r="GP276" s="29"/>
      <c r="GQ276" s="29"/>
      <c r="GR276" s="29"/>
      <c r="GS276" s="29"/>
      <c r="GT276" s="29"/>
      <c r="GU276" s="29"/>
      <c r="GV276" s="29"/>
      <c r="GW276" s="29"/>
      <c r="GX276" s="29"/>
      <c r="GY276" s="29"/>
      <c r="GZ276" s="29"/>
      <c r="HA276" s="29"/>
      <c r="HB276" s="29"/>
      <c r="HC276" s="29"/>
      <c r="HD276" s="29"/>
      <c r="HE276" s="29"/>
      <c r="HF276" s="29"/>
      <c r="HG276" s="29"/>
      <c r="HH276" s="29"/>
      <c r="HI276" s="29"/>
      <c r="HJ276" s="29"/>
      <c r="HK276" s="29"/>
      <c r="HL276" s="29"/>
      <c r="HM276" s="29"/>
      <c r="HN276" s="29"/>
      <c r="HO276" s="29"/>
      <c r="HP276" s="29"/>
      <c r="HQ276" s="29"/>
      <c r="HR276" s="29"/>
      <c r="HS276" s="29"/>
      <c r="HT276" s="29"/>
      <c r="HU276" s="29"/>
      <c r="HV276" s="29"/>
      <c r="HW276" s="29"/>
      <c r="HX276" s="29"/>
      <c r="HY276" s="29"/>
      <c r="HZ276" s="29"/>
      <c r="IA276" s="29"/>
      <c r="IB276" s="29"/>
      <c r="IC276" s="29"/>
      <c r="ID276" s="29"/>
      <c r="IE276" s="29"/>
      <c r="IF276" s="29"/>
      <c r="IG276" s="29"/>
      <c r="IH276" s="29"/>
      <c r="II276" s="29"/>
      <c r="IJ276" s="29"/>
      <c r="IK276" s="29"/>
      <c r="IL276" s="29"/>
      <c r="IM276" s="29"/>
      <c r="IN276" s="29"/>
      <c r="IO276" s="29"/>
      <c r="IP276" s="29"/>
      <c r="IQ276" s="29"/>
      <c r="IR276" s="29"/>
      <c r="IS276" s="29"/>
      <c r="IT276" s="29"/>
      <c r="IU276" s="29"/>
      <c r="IV276" s="29"/>
    </row>
    <row r="277" spans="1:256" x14ac:dyDescent="0.25">
      <c r="A277" s="29"/>
      <c r="B277" s="29"/>
      <c r="C277" s="29"/>
      <c r="D277" s="32" t="s">
        <v>7</v>
      </c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  <c r="BM277" s="29"/>
      <c r="BN277" s="29"/>
      <c r="BO277" s="29"/>
      <c r="BP277" s="29"/>
      <c r="BQ277" s="29"/>
      <c r="BR277" s="29"/>
      <c r="BS277" s="29"/>
      <c r="BT277" s="29"/>
      <c r="BU277" s="29"/>
      <c r="BV277" s="29"/>
      <c r="BW277" s="29"/>
      <c r="BX277" s="29"/>
      <c r="BY277" s="29"/>
      <c r="BZ277" s="29"/>
      <c r="CA277" s="29"/>
      <c r="CB277" s="29"/>
      <c r="CC277" s="29"/>
      <c r="CD277" s="29"/>
      <c r="CE277" s="29"/>
      <c r="CF277" s="29"/>
      <c r="CG277" s="29"/>
      <c r="CH277" s="29"/>
      <c r="CI277" s="29"/>
      <c r="CJ277" s="29"/>
      <c r="CK277" s="29"/>
      <c r="CL277" s="29"/>
      <c r="CM277" s="29"/>
      <c r="CN277" s="29"/>
      <c r="CO277" s="29"/>
      <c r="CP277" s="29"/>
      <c r="CQ277" s="29"/>
      <c r="CR277" s="29"/>
      <c r="CS277" s="29"/>
      <c r="CT277" s="29"/>
      <c r="CU277" s="29"/>
      <c r="CV277" s="29"/>
      <c r="CW277" s="29"/>
      <c r="CX277" s="29"/>
      <c r="CY277" s="29"/>
      <c r="CZ277" s="29"/>
      <c r="DA277" s="29"/>
      <c r="DB277" s="29"/>
      <c r="DC277" s="29"/>
      <c r="DD277" s="29"/>
      <c r="DE277" s="29"/>
      <c r="DF277" s="29"/>
      <c r="DG277" s="29"/>
      <c r="DH277" s="29"/>
      <c r="DI277" s="29"/>
      <c r="DJ277" s="29"/>
      <c r="DK277" s="29"/>
      <c r="DL277" s="29"/>
      <c r="DM277" s="29"/>
      <c r="DN277" s="29"/>
      <c r="DO277" s="29"/>
      <c r="DP277" s="29"/>
      <c r="DQ277" s="29"/>
      <c r="DR277" s="29"/>
      <c r="DS277" s="29"/>
      <c r="DT277" s="29"/>
      <c r="DU277" s="29"/>
      <c r="DV277" s="29"/>
      <c r="DW277" s="29"/>
      <c r="DX277" s="29"/>
      <c r="DY277" s="29"/>
      <c r="DZ277" s="29"/>
      <c r="EA277" s="29"/>
      <c r="EB277" s="29"/>
      <c r="EC277" s="29"/>
      <c r="ED277" s="29"/>
      <c r="EE277" s="29"/>
      <c r="EF277" s="29"/>
      <c r="EG277" s="29"/>
      <c r="EH277" s="29"/>
      <c r="EI277" s="29"/>
      <c r="EJ277" s="29"/>
      <c r="EK277" s="29"/>
      <c r="EL277" s="29"/>
      <c r="EM277" s="29"/>
      <c r="EN277" s="29"/>
      <c r="EO277" s="29"/>
      <c r="EP277" s="29"/>
      <c r="EQ277" s="29"/>
      <c r="ER277" s="29"/>
      <c r="ES277" s="29"/>
      <c r="ET277" s="29"/>
      <c r="EU277" s="29"/>
      <c r="EV277" s="29"/>
      <c r="EW277" s="29"/>
      <c r="EX277" s="29"/>
      <c r="EY277" s="29"/>
      <c r="EZ277" s="29"/>
      <c r="FA277" s="29"/>
      <c r="FB277" s="29"/>
      <c r="FC277" s="29"/>
      <c r="FD277" s="29"/>
      <c r="FE277" s="29"/>
      <c r="FF277" s="29"/>
      <c r="FG277" s="29"/>
      <c r="FH277" s="29"/>
      <c r="FI277" s="29"/>
      <c r="FJ277" s="29"/>
      <c r="FK277" s="29"/>
      <c r="FL277" s="29"/>
      <c r="FM277" s="29"/>
      <c r="FN277" s="29"/>
      <c r="FO277" s="29"/>
      <c r="FP277" s="29"/>
      <c r="FQ277" s="29"/>
      <c r="FR277" s="29"/>
      <c r="FS277" s="29"/>
      <c r="FT277" s="29"/>
      <c r="FU277" s="29"/>
      <c r="FV277" s="29"/>
      <c r="FW277" s="29"/>
      <c r="FX277" s="29"/>
      <c r="FY277" s="29"/>
      <c r="FZ277" s="29"/>
      <c r="GA277" s="29"/>
      <c r="GB277" s="29"/>
      <c r="GC277" s="29"/>
      <c r="GD277" s="29"/>
      <c r="GE277" s="29"/>
      <c r="GF277" s="29"/>
      <c r="GG277" s="29"/>
      <c r="GH277" s="29"/>
      <c r="GI277" s="29"/>
      <c r="GJ277" s="29"/>
      <c r="GK277" s="29"/>
      <c r="GL277" s="29"/>
      <c r="GM277" s="29"/>
      <c r="GN277" s="29"/>
      <c r="GO277" s="29"/>
      <c r="GP277" s="29"/>
      <c r="GQ277" s="29"/>
      <c r="GR277" s="29"/>
      <c r="GS277" s="29"/>
      <c r="GT277" s="29"/>
      <c r="GU277" s="29"/>
      <c r="GV277" s="29"/>
      <c r="GW277" s="29"/>
      <c r="GX277" s="29"/>
      <c r="GY277" s="29"/>
      <c r="GZ277" s="29"/>
      <c r="HA277" s="29"/>
      <c r="HB277" s="29"/>
      <c r="HC277" s="29"/>
      <c r="HD277" s="29"/>
      <c r="HE277" s="29"/>
      <c r="HF277" s="29"/>
      <c r="HG277" s="29"/>
      <c r="HH277" s="29"/>
      <c r="HI277" s="29"/>
      <c r="HJ277" s="29"/>
      <c r="HK277" s="29"/>
      <c r="HL277" s="29"/>
      <c r="HM277" s="29"/>
      <c r="HN277" s="29"/>
      <c r="HO277" s="29"/>
      <c r="HP277" s="29"/>
      <c r="HQ277" s="29"/>
      <c r="HR277" s="29"/>
      <c r="HS277" s="29"/>
      <c r="HT277" s="29"/>
      <c r="HU277" s="29"/>
      <c r="HV277" s="29"/>
      <c r="HW277" s="29"/>
      <c r="HX277" s="29"/>
      <c r="HY277" s="29"/>
      <c r="HZ277" s="29"/>
      <c r="IA277" s="29"/>
      <c r="IB277" s="29"/>
      <c r="IC277" s="29"/>
      <c r="ID277" s="29"/>
      <c r="IE277" s="29"/>
      <c r="IF277" s="29"/>
      <c r="IG277" s="29"/>
      <c r="IH277" s="29"/>
      <c r="II277" s="29"/>
      <c r="IJ277" s="29"/>
      <c r="IK277" s="29"/>
      <c r="IL277" s="29"/>
      <c r="IM277" s="29"/>
      <c r="IN277" s="29"/>
      <c r="IO277" s="29"/>
      <c r="IP277" s="29"/>
      <c r="IQ277" s="29"/>
      <c r="IR277" s="29"/>
      <c r="IS277" s="29"/>
      <c r="IT277" s="29"/>
      <c r="IU277" s="29"/>
      <c r="IV277" s="29"/>
    </row>
    <row r="278" spans="1:256" x14ac:dyDescent="0.25">
      <c r="A278" s="29"/>
      <c r="B278" s="29"/>
      <c r="C278" s="29"/>
      <c r="D278" s="34" t="s">
        <v>1</v>
      </c>
      <c r="E278" s="33"/>
      <c r="F278" s="33"/>
      <c r="G278" s="33"/>
      <c r="H278" s="33"/>
      <c r="I278" s="35">
        <f>$M$105</f>
        <v>97820000</v>
      </c>
      <c r="J278" s="33"/>
      <c r="K278" s="35">
        <f>$M$135</f>
        <v>98973900</v>
      </c>
      <c r="L278" s="33"/>
      <c r="M278" s="35">
        <f>$M$177</f>
        <v>97469750</v>
      </c>
      <c r="N278" s="35">
        <f>$M$200</f>
        <v>94740900</v>
      </c>
      <c r="O278" s="35">
        <f>$M$246+M224</f>
        <v>188795850</v>
      </c>
      <c r="P278" s="35">
        <f>$M$269</f>
        <v>185845400</v>
      </c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9"/>
      <c r="BQ278" s="29"/>
      <c r="BR278" s="29"/>
      <c r="BS278" s="29"/>
      <c r="BT278" s="29"/>
      <c r="BU278" s="29"/>
      <c r="BV278" s="29"/>
      <c r="BW278" s="29"/>
      <c r="BX278" s="29"/>
      <c r="BY278" s="29"/>
      <c r="BZ278" s="29"/>
      <c r="CA278" s="29"/>
      <c r="CB278" s="29"/>
      <c r="CC278" s="29"/>
      <c r="CD278" s="29"/>
      <c r="CE278" s="29"/>
      <c r="CF278" s="29"/>
      <c r="CG278" s="29"/>
      <c r="CH278" s="29"/>
      <c r="CI278" s="29"/>
      <c r="CJ278" s="29"/>
      <c r="CK278" s="29"/>
      <c r="CL278" s="29"/>
      <c r="CM278" s="29"/>
      <c r="CN278" s="29"/>
      <c r="CO278" s="29"/>
      <c r="CP278" s="29"/>
      <c r="CQ278" s="29"/>
      <c r="CR278" s="29"/>
      <c r="CS278" s="29"/>
      <c r="CT278" s="29"/>
      <c r="CU278" s="29"/>
      <c r="CV278" s="29"/>
      <c r="CW278" s="29"/>
      <c r="CX278" s="29"/>
      <c r="CY278" s="29"/>
      <c r="CZ278" s="29"/>
      <c r="DA278" s="29"/>
      <c r="DB278" s="29"/>
      <c r="DC278" s="29"/>
      <c r="DD278" s="29"/>
      <c r="DE278" s="29"/>
      <c r="DF278" s="29"/>
      <c r="DG278" s="29"/>
      <c r="DH278" s="29"/>
      <c r="DI278" s="29"/>
      <c r="DJ278" s="29"/>
      <c r="DK278" s="29"/>
      <c r="DL278" s="29"/>
      <c r="DM278" s="29"/>
      <c r="DN278" s="29"/>
      <c r="DO278" s="29"/>
      <c r="DP278" s="29"/>
      <c r="DQ278" s="29"/>
      <c r="DR278" s="29"/>
      <c r="DS278" s="29"/>
      <c r="DT278" s="29"/>
      <c r="DU278" s="29"/>
      <c r="DV278" s="29"/>
      <c r="DW278" s="29"/>
      <c r="DX278" s="29"/>
      <c r="DY278" s="29"/>
      <c r="DZ278" s="29"/>
      <c r="EA278" s="29"/>
      <c r="EB278" s="29"/>
      <c r="EC278" s="29"/>
      <c r="ED278" s="29"/>
      <c r="EE278" s="29"/>
      <c r="EF278" s="29"/>
      <c r="EG278" s="29"/>
      <c r="EH278" s="29"/>
      <c r="EI278" s="29"/>
      <c r="EJ278" s="29"/>
      <c r="EK278" s="29"/>
      <c r="EL278" s="29"/>
      <c r="EM278" s="29"/>
      <c r="EN278" s="29"/>
      <c r="EO278" s="29"/>
      <c r="EP278" s="29"/>
      <c r="EQ278" s="29"/>
      <c r="ER278" s="29"/>
      <c r="ES278" s="29"/>
      <c r="ET278" s="29"/>
      <c r="EU278" s="29"/>
      <c r="EV278" s="29"/>
      <c r="EW278" s="29"/>
      <c r="EX278" s="29"/>
      <c r="EY278" s="29"/>
      <c r="EZ278" s="29"/>
      <c r="FA278" s="29"/>
      <c r="FB278" s="29"/>
      <c r="FC278" s="29"/>
      <c r="FD278" s="29"/>
      <c r="FE278" s="29"/>
      <c r="FF278" s="29"/>
      <c r="FG278" s="29"/>
      <c r="FH278" s="29"/>
      <c r="FI278" s="29"/>
      <c r="FJ278" s="29"/>
      <c r="FK278" s="29"/>
      <c r="FL278" s="29"/>
      <c r="FM278" s="29"/>
      <c r="FN278" s="29"/>
      <c r="FO278" s="29"/>
      <c r="FP278" s="29"/>
      <c r="FQ278" s="29"/>
      <c r="FR278" s="29"/>
      <c r="FS278" s="29"/>
      <c r="FT278" s="29"/>
      <c r="FU278" s="29"/>
      <c r="FV278" s="29"/>
      <c r="FW278" s="29"/>
      <c r="FX278" s="29"/>
      <c r="FY278" s="29"/>
      <c r="FZ278" s="29"/>
      <c r="GA278" s="29"/>
      <c r="GB278" s="29"/>
      <c r="GC278" s="29"/>
      <c r="GD278" s="29"/>
      <c r="GE278" s="29"/>
      <c r="GF278" s="29"/>
      <c r="GG278" s="29"/>
      <c r="GH278" s="29"/>
      <c r="GI278" s="29"/>
      <c r="GJ278" s="29"/>
      <c r="GK278" s="29"/>
      <c r="GL278" s="29"/>
      <c r="GM278" s="29"/>
      <c r="GN278" s="29"/>
      <c r="GO278" s="29"/>
      <c r="GP278" s="29"/>
      <c r="GQ278" s="29"/>
      <c r="GR278" s="29"/>
      <c r="GS278" s="29"/>
      <c r="GT278" s="29"/>
      <c r="GU278" s="29"/>
      <c r="GV278" s="29"/>
      <c r="GW278" s="29"/>
      <c r="GX278" s="29"/>
      <c r="GY278" s="29"/>
      <c r="GZ278" s="29"/>
      <c r="HA278" s="29"/>
      <c r="HB278" s="29"/>
      <c r="HC278" s="29"/>
      <c r="HD278" s="29"/>
      <c r="HE278" s="29"/>
      <c r="HF278" s="29"/>
      <c r="HG278" s="29"/>
      <c r="HH278" s="29"/>
      <c r="HI278" s="29"/>
      <c r="HJ278" s="29"/>
      <c r="HK278" s="29"/>
      <c r="HL278" s="29"/>
      <c r="HM278" s="29"/>
      <c r="HN278" s="29"/>
      <c r="HO278" s="29"/>
      <c r="HP278" s="29"/>
      <c r="HQ278" s="29"/>
      <c r="HR278" s="29"/>
      <c r="HS278" s="29"/>
      <c r="HT278" s="29"/>
      <c r="HU278" s="29"/>
      <c r="HV278" s="29"/>
      <c r="HW278" s="29"/>
      <c r="HX278" s="29"/>
      <c r="HY278" s="29"/>
      <c r="HZ278" s="29"/>
      <c r="IA278" s="29"/>
      <c r="IB278" s="29"/>
      <c r="IC278" s="29"/>
      <c r="ID278" s="29"/>
      <c r="IE278" s="29"/>
      <c r="IF278" s="29"/>
      <c r="IG278" s="29"/>
      <c r="IH278" s="29"/>
      <c r="II278" s="29"/>
      <c r="IJ278" s="29"/>
      <c r="IK278" s="29"/>
      <c r="IL278" s="29"/>
      <c r="IM278" s="29"/>
      <c r="IN278" s="29"/>
      <c r="IO278" s="29"/>
      <c r="IP278" s="29"/>
      <c r="IQ278" s="29"/>
      <c r="IR278" s="29"/>
      <c r="IS278" s="29"/>
      <c r="IT278" s="29"/>
      <c r="IU278" s="29"/>
      <c r="IV278" s="29"/>
    </row>
  </sheetData>
  <mergeCells count="513">
    <mergeCell ref="K271:L271"/>
    <mergeCell ref="B272:K272"/>
    <mergeCell ref="L272:M272"/>
    <mergeCell ref="C266:D266"/>
    <mergeCell ref="K266:L266"/>
    <mergeCell ref="C267:D267"/>
    <mergeCell ref="K267:L267"/>
    <mergeCell ref="C269:D269"/>
    <mergeCell ref="K269:L269"/>
    <mergeCell ref="C263:D263"/>
    <mergeCell ref="K263:L263"/>
    <mergeCell ref="C264:D264"/>
    <mergeCell ref="K264:L264"/>
    <mergeCell ref="C265:D265"/>
    <mergeCell ref="K265:L265"/>
    <mergeCell ref="C260:D260"/>
    <mergeCell ref="K260:L260"/>
    <mergeCell ref="C261:D261"/>
    <mergeCell ref="K261:L261"/>
    <mergeCell ref="C262:D262"/>
    <mergeCell ref="K262:L262"/>
    <mergeCell ref="C257:D257"/>
    <mergeCell ref="K257:L257"/>
    <mergeCell ref="C258:D258"/>
    <mergeCell ref="K258:L258"/>
    <mergeCell ref="C259:D259"/>
    <mergeCell ref="K259:L259"/>
    <mergeCell ref="C254:D254"/>
    <mergeCell ref="K254:L254"/>
    <mergeCell ref="C255:D255"/>
    <mergeCell ref="K255:L255"/>
    <mergeCell ref="C256:D256"/>
    <mergeCell ref="K256:L256"/>
    <mergeCell ref="C251:D251"/>
    <mergeCell ref="K251:L251"/>
    <mergeCell ref="C252:D252"/>
    <mergeCell ref="K252:L252"/>
    <mergeCell ref="C253:D253"/>
    <mergeCell ref="K253:L253"/>
    <mergeCell ref="C248:D248"/>
    <mergeCell ref="K248:L248"/>
    <mergeCell ref="C249:D249"/>
    <mergeCell ref="K249:L249"/>
    <mergeCell ref="C250:D250"/>
    <mergeCell ref="K250:L250"/>
    <mergeCell ref="C243:D243"/>
    <mergeCell ref="K243:L243"/>
    <mergeCell ref="C244:D244"/>
    <mergeCell ref="K244:L244"/>
    <mergeCell ref="C246:D246"/>
    <mergeCell ref="K246:L246"/>
    <mergeCell ref="C240:D240"/>
    <mergeCell ref="K240:L240"/>
    <mergeCell ref="C241:D241"/>
    <mergeCell ref="K241:L241"/>
    <mergeCell ref="C242:D242"/>
    <mergeCell ref="K242:L242"/>
    <mergeCell ref="C237:D237"/>
    <mergeCell ref="K237:L237"/>
    <mergeCell ref="C238:D238"/>
    <mergeCell ref="K238:L238"/>
    <mergeCell ref="C239:D239"/>
    <mergeCell ref="K239:L239"/>
    <mergeCell ref="C234:D234"/>
    <mergeCell ref="K234:L234"/>
    <mergeCell ref="C235:D235"/>
    <mergeCell ref="K235:L235"/>
    <mergeCell ref="C236:D236"/>
    <mergeCell ref="K236:L236"/>
    <mergeCell ref="C231:D231"/>
    <mergeCell ref="K231:L231"/>
    <mergeCell ref="C232:D232"/>
    <mergeCell ref="K232:L232"/>
    <mergeCell ref="C233:D233"/>
    <mergeCell ref="K233:L233"/>
    <mergeCell ref="C228:D228"/>
    <mergeCell ref="K228:L228"/>
    <mergeCell ref="C229:D229"/>
    <mergeCell ref="K229:L229"/>
    <mergeCell ref="C230:D230"/>
    <mergeCell ref="K230:L230"/>
    <mergeCell ref="C224:D224"/>
    <mergeCell ref="K224:L224"/>
    <mergeCell ref="C226:D226"/>
    <mergeCell ref="K226:L226"/>
    <mergeCell ref="C227:D227"/>
    <mergeCell ref="K227:L227"/>
    <mergeCell ref="C220:D220"/>
    <mergeCell ref="K220:L220"/>
    <mergeCell ref="C221:D221"/>
    <mergeCell ref="K221:L221"/>
    <mergeCell ref="C222:D222"/>
    <mergeCell ref="K222:L222"/>
    <mergeCell ref="C217:D217"/>
    <mergeCell ref="K217:L217"/>
    <mergeCell ref="C218:D218"/>
    <mergeCell ref="K218:L218"/>
    <mergeCell ref="C219:D219"/>
    <mergeCell ref="K219:L219"/>
    <mergeCell ref="C214:D214"/>
    <mergeCell ref="K214:L214"/>
    <mergeCell ref="C215:D215"/>
    <mergeCell ref="K215:L215"/>
    <mergeCell ref="C216:D216"/>
    <mergeCell ref="K216:L216"/>
    <mergeCell ref="C211:D211"/>
    <mergeCell ref="K211:L211"/>
    <mergeCell ref="C212:D212"/>
    <mergeCell ref="K212:L212"/>
    <mergeCell ref="C213:D213"/>
    <mergeCell ref="K213:L213"/>
    <mergeCell ref="C208:D208"/>
    <mergeCell ref="K208:L208"/>
    <mergeCell ref="C209:D209"/>
    <mergeCell ref="K209:L209"/>
    <mergeCell ref="C210:D210"/>
    <mergeCell ref="K210:L210"/>
    <mergeCell ref="C205:D205"/>
    <mergeCell ref="K205:L205"/>
    <mergeCell ref="C206:D206"/>
    <mergeCell ref="K206:L206"/>
    <mergeCell ref="C207:D207"/>
    <mergeCell ref="K207:L207"/>
    <mergeCell ref="C202:D202"/>
    <mergeCell ref="K202:L202"/>
    <mergeCell ref="C203:D203"/>
    <mergeCell ref="K203:L203"/>
    <mergeCell ref="C204:D204"/>
    <mergeCell ref="K204:L204"/>
    <mergeCell ref="C197:D197"/>
    <mergeCell ref="K197:L197"/>
    <mergeCell ref="C198:D198"/>
    <mergeCell ref="K198:L198"/>
    <mergeCell ref="C200:D200"/>
    <mergeCell ref="K200:L200"/>
    <mergeCell ref="C194:D194"/>
    <mergeCell ref="K194:L194"/>
    <mergeCell ref="C195:D195"/>
    <mergeCell ref="K195:L195"/>
    <mergeCell ref="C196:D196"/>
    <mergeCell ref="K196:L196"/>
    <mergeCell ref="C191:D191"/>
    <mergeCell ref="K191:L191"/>
    <mergeCell ref="C192:D192"/>
    <mergeCell ref="K192:L192"/>
    <mergeCell ref="C193:D193"/>
    <mergeCell ref="K193:L193"/>
    <mergeCell ref="C188:D188"/>
    <mergeCell ref="K188:L188"/>
    <mergeCell ref="C189:D189"/>
    <mergeCell ref="K189:L189"/>
    <mergeCell ref="C190:D190"/>
    <mergeCell ref="K190:L190"/>
    <mergeCell ref="C185:D185"/>
    <mergeCell ref="K185:L185"/>
    <mergeCell ref="C186:D186"/>
    <mergeCell ref="K186:L186"/>
    <mergeCell ref="C187:D187"/>
    <mergeCell ref="K187:L187"/>
    <mergeCell ref="C182:D182"/>
    <mergeCell ref="K182:L182"/>
    <mergeCell ref="C183:D183"/>
    <mergeCell ref="K183:L183"/>
    <mergeCell ref="C184:D184"/>
    <mergeCell ref="K184:L184"/>
    <mergeCell ref="C179:D179"/>
    <mergeCell ref="K179:L179"/>
    <mergeCell ref="C180:D180"/>
    <mergeCell ref="K180:L180"/>
    <mergeCell ref="C181:D181"/>
    <mergeCell ref="K181:L181"/>
    <mergeCell ref="C174:D174"/>
    <mergeCell ref="K174:L174"/>
    <mergeCell ref="C175:D175"/>
    <mergeCell ref="K175:L175"/>
    <mergeCell ref="C177:D177"/>
    <mergeCell ref="K177:L177"/>
    <mergeCell ref="C171:D171"/>
    <mergeCell ref="K171:L171"/>
    <mergeCell ref="C172:D172"/>
    <mergeCell ref="K172:L172"/>
    <mergeCell ref="C173:D173"/>
    <mergeCell ref="K173:L173"/>
    <mergeCell ref="C168:D168"/>
    <mergeCell ref="K168:L168"/>
    <mergeCell ref="C169:D169"/>
    <mergeCell ref="K169:L169"/>
    <mergeCell ref="C170:D170"/>
    <mergeCell ref="K170:L170"/>
    <mergeCell ref="C165:D165"/>
    <mergeCell ref="K165:L165"/>
    <mergeCell ref="C166:D166"/>
    <mergeCell ref="K166:L166"/>
    <mergeCell ref="C167:D167"/>
    <mergeCell ref="K167:L167"/>
    <mergeCell ref="C162:D162"/>
    <mergeCell ref="K162:L162"/>
    <mergeCell ref="C163:D163"/>
    <mergeCell ref="K163:L163"/>
    <mergeCell ref="C164:D164"/>
    <mergeCell ref="K164:L164"/>
    <mergeCell ref="C159:D159"/>
    <mergeCell ref="K159:L159"/>
    <mergeCell ref="C160:D160"/>
    <mergeCell ref="K160:L160"/>
    <mergeCell ref="C161:D161"/>
    <mergeCell ref="K161:L161"/>
    <mergeCell ref="C156:D156"/>
    <mergeCell ref="K156:L156"/>
    <mergeCell ref="C157:D157"/>
    <mergeCell ref="K157:L157"/>
    <mergeCell ref="C158:D158"/>
    <mergeCell ref="K158:L158"/>
    <mergeCell ref="C153:D153"/>
    <mergeCell ref="K153:L153"/>
    <mergeCell ref="C154:D154"/>
    <mergeCell ref="K154:L154"/>
    <mergeCell ref="C155:D155"/>
    <mergeCell ref="K155:L155"/>
    <mergeCell ref="C150:D150"/>
    <mergeCell ref="K150:L150"/>
    <mergeCell ref="C151:D151"/>
    <mergeCell ref="K151:L151"/>
    <mergeCell ref="C152:D152"/>
    <mergeCell ref="K152:L152"/>
    <mergeCell ref="C147:D147"/>
    <mergeCell ref="K147:L147"/>
    <mergeCell ref="C148:D148"/>
    <mergeCell ref="K148:L148"/>
    <mergeCell ref="C149:D149"/>
    <mergeCell ref="K149:L149"/>
    <mergeCell ref="C144:D144"/>
    <mergeCell ref="K144:L144"/>
    <mergeCell ref="C145:D145"/>
    <mergeCell ref="K145:L145"/>
    <mergeCell ref="C146:D146"/>
    <mergeCell ref="K146:L146"/>
    <mergeCell ref="C141:D141"/>
    <mergeCell ref="K141:L141"/>
    <mergeCell ref="C142:D142"/>
    <mergeCell ref="K142:L142"/>
    <mergeCell ref="C143:D143"/>
    <mergeCell ref="K143:L143"/>
    <mergeCell ref="C138:D138"/>
    <mergeCell ref="K138:L138"/>
    <mergeCell ref="C139:D139"/>
    <mergeCell ref="K139:L139"/>
    <mergeCell ref="C140:D140"/>
    <mergeCell ref="K140:L140"/>
    <mergeCell ref="C133:D133"/>
    <mergeCell ref="K133:L133"/>
    <mergeCell ref="C135:D135"/>
    <mergeCell ref="K135:L135"/>
    <mergeCell ref="C137:D137"/>
    <mergeCell ref="K137:L137"/>
    <mergeCell ref="C130:D130"/>
    <mergeCell ref="K130:L130"/>
    <mergeCell ref="C131:D131"/>
    <mergeCell ref="K131:L131"/>
    <mergeCell ref="C132:D132"/>
    <mergeCell ref="K132:L132"/>
    <mergeCell ref="C127:D127"/>
    <mergeCell ref="K127:L127"/>
    <mergeCell ref="C128:D128"/>
    <mergeCell ref="K128:L128"/>
    <mergeCell ref="C129:D129"/>
    <mergeCell ref="K129:L129"/>
    <mergeCell ref="C124:D124"/>
    <mergeCell ref="K124:L124"/>
    <mergeCell ref="C125:D125"/>
    <mergeCell ref="K125:L125"/>
    <mergeCell ref="C126:D126"/>
    <mergeCell ref="K126:L126"/>
    <mergeCell ref="C121:D121"/>
    <mergeCell ref="K121:L121"/>
    <mergeCell ref="C122:D122"/>
    <mergeCell ref="K122:L122"/>
    <mergeCell ref="C123:D123"/>
    <mergeCell ref="K123:L123"/>
    <mergeCell ref="C118:D118"/>
    <mergeCell ref="K118:L118"/>
    <mergeCell ref="C119:D119"/>
    <mergeCell ref="K119:L119"/>
    <mergeCell ref="C120:D120"/>
    <mergeCell ref="K120:L120"/>
    <mergeCell ref="C115:D115"/>
    <mergeCell ref="K115:L115"/>
    <mergeCell ref="C116:D116"/>
    <mergeCell ref="K116:L116"/>
    <mergeCell ref="C117:D117"/>
    <mergeCell ref="K117:L117"/>
    <mergeCell ref="C112:D112"/>
    <mergeCell ref="K112:L112"/>
    <mergeCell ref="C113:D113"/>
    <mergeCell ref="K113:L113"/>
    <mergeCell ref="C114:D114"/>
    <mergeCell ref="K114:L114"/>
    <mergeCell ref="C109:D109"/>
    <mergeCell ref="K109:L109"/>
    <mergeCell ref="C110:D110"/>
    <mergeCell ref="K110:L110"/>
    <mergeCell ref="C111:D111"/>
    <mergeCell ref="K111:L111"/>
    <mergeCell ref="C105:D105"/>
    <mergeCell ref="K105:L105"/>
    <mergeCell ref="C107:D107"/>
    <mergeCell ref="K107:L107"/>
    <mergeCell ref="C108:D108"/>
    <mergeCell ref="K108:L108"/>
    <mergeCell ref="C101:D101"/>
    <mergeCell ref="K101:L101"/>
    <mergeCell ref="C102:D102"/>
    <mergeCell ref="K102:L102"/>
    <mergeCell ref="C103:D103"/>
    <mergeCell ref="K103:L103"/>
    <mergeCell ref="C98:D98"/>
    <mergeCell ref="K98:L98"/>
    <mergeCell ref="C99:D99"/>
    <mergeCell ref="K99:L99"/>
    <mergeCell ref="C100:D100"/>
    <mergeCell ref="K100:L100"/>
    <mergeCell ref="C95:D95"/>
    <mergeCell ref="K95:L95"/>
    <mergeCell ref="C96:D96"/>
    <mergeCell ref="K96:L96"/>
    <mergeCell ref="C97:D97"/>
    <mergeCell ref="K97:L97"/>
    <mergeCell ref="C92:D92"/>
    <mergeCell ref="K92:L92"/>
    <mergeCell ref="C93:D93"/>
    <mergeCell ref="K93:L93"/>
    <mergeCell ref="C94:D94"/>
    <mergeCell ref="K94:L94"/>
    <mergeCell ref="C89:D89"/>
    <mergeCell ref="K89:L89"/>
    <mergeCell ref="C90:D90"/>
    <mergeCell ref="K90:L90"/>
    <mergeCell ref="C91:D91"/>
    <mergeCell ref="K91:L91"/>
    <mergeCell ref="C86:D86"/>
    <mergeCell ref="K86:L86"/>
    <mergeCell ref="C87:D87"/>
    <mergeCell ref="K87:L87"/>
    <mergeCell ref="C88:D88"/>
    <mergeCell ref="K88:L88"/>
    <mergeCell ref="C83:D83"/>
    <mergeCell ref="K83:L83"/>
    <mergeCell ref="C84:D84"/>
    <mergeCell ref="K84:L84"/>
    <mergeCell ref="C85:D85"/>
    <mergeCell ref="K85:L85"/>
    <mergeCell ref="C80:D80"/>
    <mergeCell ref="K80:L80"/>
    <mergeCell ref="C81:D81"/>
    <mergeCell ref="K81:L81"/>
    <mergeCell ref="C82:D82"/>
    <mergeCell ref="K82:L82"/>
    <mergeCell ref="C77:D77"/>
    <mergeCell ref="K77:L77"/>
    <mergeCell ref="C78:D78"/>
    <mergeCell ref="K78:L78"/>
    <mergeCell ref="C79:D79"/>
    <mergeCell ref="K79:L79"/>
    <mergeCell ref="C74:D74"/>
    <mergeCell ref="K74:L74"/>
    <mergeCell ref="C75:D75"/>
    <mergeCell ref="K75:L75"/>
    <mergeCell ref="C76:D76"/>
    <mergeCell ref="K76:L76"/>
    <mergeCell ref="C71:D71"/>
    <mergeCell ref="K71:L71"/>
    <mergeCell ref="C72:D72"/>
    <mergeCell ref="K72:L72"/>
    <mergeCell ref="C73:D73"/>
    <mergeCell ref="K73:L73"/>
    <mergeCell ref="C68:D68"/>
    <mergeCell ref="K68:L68"/>
    <mergeCell ref="C69:D69"/>
    <mergeCell ref="K69:L69"/>
    <mergeCell ref="C70:D70"/>
    <mergeCell ref="K70:L70"/>
    <mergeCell ref="C65:D65"/>
    <mergeCell ref="K65:L65"/>
    <mergeCell ref="C66:D66"/>
    <mergeCell ref="K66:L66"/>
    <mergeCell ref="C67:D67"/>
    <mergeCell ref="K67:L67"/>
    <mergeCell ref="C62:D62"/>
    <mergeCell ref="K62:L62"/>
    <mergeCell ref="C63:D63"/>
    <mergeCell ref="K63:L63"/>
    <mergeCell ref="C64:D64"/>
    <mergeCell ref="K64:L64"/>
    <mergeCell ref="C59:D59"/>
    <mergeCell ref="K59:L59"/>
    <mergeCell ref="C60:D60"/>
    <mergeCell ref="K60:L60"/>
    <mergeCell ref="C61:D61"/>
    <mergeCell ref="K61:L61"/>
    <mergeCell ref="C56:D56"/>
    <mergeCell ref="K56:L56"/>
    <mergeCell ref="C57:D57"/>
    <mergeCell ref="K57:L57"/>
    <mergeCell ref="C58:D58"/>
    <mergeCell ref="K58:L58"/>
    <mergeCell ref="C53:D53"/>
    <mergeCell ref="K53:L53"/>
    <mergeCell ref="C54:D54"/>
    <mergeCell ref="K54:L54"/>
    <mergeCell ref="C55:D55"/>
    <mergeCell ref="K55:L55"/>
    <mergeCell ref="C50:D50"/>
    <mergeCell ref="K50:L50"/>
    <mergeCell ref="C51:D51"/>
    <mergeCell ref="K51:L51"/>
    <mergeCell ref="C52:D52"/>
    <mergeCell ref="K52:L52"/>
    <mergeCell ref="C47:D47"/>
    <mergeCell ref="K47:L47"/>
    <mergeCell ref="C48:D48"/>
    <mergeCell ref="K48:L48"/>
    <mergeCell ref="C49:D49"/>
    <mergeCell ref="K49:L49"/>
    <mergeCell ref="C44:D44"/>
    <mergeCell ref="K44:L44"/>
    <mergeCell ref="C45:D45"/>
    <mergeCell ref="K45:L45"/>
    <mergeCell ref="C46:D46"/>
    <mergeCell ref="K46:L46"/>
    <mergeCell ref="C41:D41"/>
    <mergeCell ref="K41:L41"/>
    <mergeCell ref="C42:D42"/>
    <mergeCell ref="K42:L42"/>
    <mergeCell ref="C43:D43"/>
    <mergeCell ref="K43:L43"/>
    <mergeCell ref="C38:D38"/>
    <mergeCell ref="K38:L38"/>
    <mergeCell ref="C39:D39"/>
    <mergeCell ref="K39:L39"/>
    <mergeCell ref="C40:D40"/>
    <mergeCell ref="K40:L40"/>
    <mergeCell ref="C35:D35"/>
    <mergeCell ref="K35:L35"/>
    <mergeCell ref="C36:D36"/>
    <mergeCell ref="K36:L36"/>
    <mergeCell ref="C37:D37"/>
    <mergeCell ref="K37:L37"/>
    <mergeCell ref="C32:D32"/>
    <mergeCell ref="K32:L32"/>
    <mergeCell ref="C33:D33"/>
    <mergeCell ref="K33:L33"/>
    <mergeCell ref="C34:D34"/>
    <mergeCell ref="K34:L34"/>
    <mergeCell ref="C29:D29"/>
    <mergeCell ref="K29:L29"/>
    <mergeCell ref="C30:D30"/>
    <mergeCell ref="K30:L30"/>
    <mergeCell ref="C31:D31"/>
    <mergeCell ref="K31:L31"/>
    <mergeCell ref="C26:D26"/>
    <mergeCell ref="K26:L26"/>
    <mergeCell ref="C27:D27"/>
    <mergeCell ref="K27:L27"/>
    <mergeCell ref="C28:D28"/>
    <mergeCell ref="K28:L28"/>
    <mergeCell ref="C23:D23"/>
    <mergeCell ref="K23:L23"/>
    <mergeCell ref="C24:D24"/>
    <mergeCell ref="K24:L24"/>
    <mergeCell ref="C25:D25"/>
    <mergeCell ref="K25:L25"/>
    <mergeCell ref="C20:D20"/>
    <mergeCell ref="K20:L20"/>
    <mergeCell ref="C21:D21"/>
    <mergeCell ref="K21:L21"/>
    <mergeCell ref="C22:D22"/>
    <mergeCell ref="K22:L22"/>
    <mergeCell ref="C17:D17"/>
    <mergeCell ref="K17:L17"/>
    <mergeCell ref="C18:D18"/>
    <mergeCell ref="K18:L18"/>
    <mergeCell ref="C19:D19"/>
    <mergeCell ref="K19:L19"/>
    <mergeCell ref="C14:D14"/>
    <mergeCell ref="K14:L14"/>
    <mergeCell ref="C15:D15"/>
    <mergeCell ref="K15:L15"/>
    <mergeCell ref="C16:D16"/>
    <mergeCell ref="K16:L16"/>
    <mergeCell ref="C11:D11"/>
    <mergeCell ref="K11:L11"/>
    <mergeCell ref="C12:D12"/>
    <mergeCell ref="K12:L12"/>
    <mergeCell ref="C13:D13"/>
    <mergeCell ref="K13:L13"/>
    <mergeCell ref="C8:D8"/>
    <mergeCell ref="K8:L8"/>
    <mergeCell ref="C9:D9"/>
    <mergeCell ref="K9:L9"/>
    <mergeCell ref="C10:D10"/>
    <mergeCell ref="K10:L10"/>
    <mergeCell ref="C5:D5"/>
    <mergeCell ref="K5:L5"/>
    <mergeCell ref="C6:D6"/>
    <mergeCell ref="K6:L6"/>
    <mergeCell ref="C7:D7"/>
    <mergeCell ref="K7:L7"/>
    <mergeCell ref="C1:D1"/>
    <mergeCell ref="K1:L1"/>
    <mergeCell ref="C2:D2"/>
    <mergeCell ref="K2:L2"/>
    <mergeCell ref="C4:D4"/>
    <mergeCell ref="K4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/>
  <dimension ref="A1:P4"/>
  <sheetViews>
    <sheetView topLeftCell="B1" workbookViewId="0">
      <selection activeCell="Q16" sqref="Q16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8.7109375" customWidth="1"/>
    <col min="5" max="5" width="10.140625" customWidth="1"/>
    <col min="6" max="6" width="26" customWidth="1"/>
    <col min="7" max="7" width="20.140625" customWidth="1"/>
    <col min="8" max="8" width="7.5703125" customWidth="1"/>
    <col min="9" max="10" width="15.140625" customWidth="1"/>
    <col min="11" max="11" width="14.7109375" customWidth="1"/>
    <col min="12" max="12" width="0.28515625" customWidth="1"/>
    <col min="13" max="13" width="15.140625" customWidth="1"/>
    <col min="14" max="16" width="8.85546875" hidden="1" customWidth="1"/>
  </cols>
  <sheetData>
    <row r="1" spans="1:15" x14ac:dyDescent="0.25">
      <c r="A1" s="16"/>
      <c r="B1" s="16"/>
      <c r="C1" s="215" t="s">
        <v>9</v>
      </c>
      <c r="D1" s="215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15" t="s">
        <v>16</v>
      </c>
      <c r="L1" s="215"/>
      <c r="M1" s="17" t="s">
        <v>17</v>
      </c>
      <c r="N1" s="16"/>
      <c r="O1" s="16"/>
    </row>
    <row r="2" spans="1:15" ht="27" x14ac:dyDescent="0.25">
      <c r="A2" s="16"/>
      <c r="B2" s="16"/>
      <c r="C2" s="217">
        <v>41276</v>
      </c>
      <c r="D2" s="217"/>
      <c r="E2" s="20">
        <v>22074</v>
      </c>
      <c r="F2" s="20" t="s">
        <v>280</v>
      </c>
      <c r="G2" s="20" t="s">
        <v>19</v>
      </c>
      <c r="H2" s="21" t="s">
        <v>20</v>
      </c>
      <c r="I2" s="22" t="s">
        <v>22</v>
      </c>
      <c r="J2" s="22" t="s">
        <v>22</v>
      </c>
      <c r="K2" s="231" t="s">
        <v>22</v>
      </c>
      <c r="L2" s="231"/>
      <c r="M2" s="22" t="s">
        <v>22</v>
      </c>
      <c r="N2" s="16"/>
      <c r="O2" s="16"/>
    </row>
    <row r="3" spans="1:15" x14ac:dyDescent="0.25">
      <c r="A3" s="16"/>
      <c r="B3" s="16"/>
      <c r="C3" s="16"/>
      <c r="D3" s="16"/>
      <c r="E3" s="16"/>
      <c r="F3" s="16"/>
      <c r="G3" s="16"/>
      <c r="H3" s="18" t="s">
        <v>277</v>
      </c>
      <c r="I3" s="25" t="s">
        <v>22</v>
      </c>
      <c r="J3" s="25" t="s">
        <v>22</v>
      </c>
      <c r="K3" s="232" t="s">
        <v>22</v>
      </c>
      <c r="L3" s="232"/>
      <c r="M3" s="25" t="s">
        <v>22</v>
      </c>
      <c r="N3" s="16"/>
      <c r="O3" s="16"/>
    </row>
    <row r="4" spans="1:15" x14ac:dyDescent="0.25">
      <c r="A4" s="16"/>
      <c r="B4" s="223" t="s">
        <v>278</v>
      </c>
      <c r="C4" s="223"/>
      <c r="D4" s="223"/>
      <c r="E4" s="223"/>
      <c r="F4" s="223"/>
      <c r="G4" s="223"/>
      <c r="H4" s="223"/>
      <c r="I4" s="223"/>
      <c r="J4" s="223"/>
      <c r="K4" s="223"/>
      <c r="L4" s="230" t="s">
        <v>279</v>
      </c>
      <c r="M4" s="230"/>
      <c r="N4" s="16"/>
      <c r="O4" s="16"/>
    </row>
  </sheetData>
  <mergeCells count="7">
    <mergeCell ref="B4:K4"/>
    <mergeCell ref="L4:M4"/>
    <mergeCell ref="C1:D1"/>
    <mergeCell ref="K1:L1"/>
    <mergeCell ref="C2:D2"/>
    <mergeCell ref="K2:L2"/>
    <mergeCell ref="K3:L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8"/>
  <dimension ref="A1:P4"/>
  <sheetViews>
    <sheetView topLeftCell="B1" workbookViewId="0">
      <selection activeCell="B35" sqref="B35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8.7109375" customWidth="1"/>
    <col min="5" max="5" width="10.140625" customWidth="1"/>
    <col min="6" max="6" width="26" customWidth="1"/>
    <col min="7" max="7" width="20.140625" customWidth="1"/>
    <col min="8" max="8" width="7.5703125" customWidth="1"/>
    <col min="9" max="10" width="15.140625" customWidth="1"/>
    <col min="11" max="11" width="14.7109375" customWidth="1"/>
    <col min="12" max="12" width="0.28515625" customWidth="1"/>
    <col min="13" max="13" width="15.140625" customWidth="1"/>
    <col min="14" max="16" width="8.85546875" hidden="1" customWidth="1"/>
  </cols>
  <sheetData>
    <row r="1" spans="1:15" x14ac:dyDescent="0.25">
      <c r="A1" s="16"/>
      <c r="B1" s="16"/>
      <c r="C1" s="215" t="s">
        <v>9</v>
      </c>
      <c r="D1" s="215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15" t="s">
        <v>16</v>
      </c>
      <c r="L1" s="215"/>
      <c r="M1" s="17" t="s">
        <v>17</v>
      </c>
      <c r="N1" s="16"/>
      <c r="O1" s="16"/>
    </row>
    <row r="2" spans="1:15" ht="27" x14ac:dyDescent="0.25">
      <c r="A2" s="16"/>
      <c r="B2" s="16"/>
      <c r="C2" s="217">
        <v>41641</v>
      </c>
      <c r="D2" s="217"/>
      <c r="E2" s="20">
        <v>34672</v>
      </c>
      <c r="F2" s="20" t="s">
        <v>281</v>
      </c>
      <c r="G2" s="20" t="s">
        <v>19</v>
      </c>
      <c r="H2" s="21" t="s">
        <v>20</v>
      </c>
      <c r="I2" s="22" t="s">
        <v>22</v>
      </c>
      <c r="J2" s="22" t="s">
        <v>22</v>
      </c>
      <c r="K2" s="231" t="s">
        <v>22</v>
      </c>
      <c r="L2" s="231"/>
      <c r="M2" s="22" t="s">
        <v>22</v>
      </c>
      <c r="N2" s="16"/>
      <c r="O2" s="16"/>
    </row>
    <row r="3" spans="1:15" x14ac:dyDescent="0.25">
      <c r="A3" s="16"/>
      <c r="B3" s="16"/>
      <c r="C3" s="16"/>
      <c r="D3" s="16"/>
      <c r="E3" s="16"/>
      <c r="F3" s="16"/>
      <c r="G3" s="16"/>
      <c r="H3" s="18" t="s">
        <v>277</v>
      </c>
      <c r="I3" s="25" t="s">
        <v>22</v>
      </c>
      <c r="J3" s="25" t="s">
        <v>22</v>
      </c>
      <c r="K3" s="232" t="s">
        <v>22</v>
      </c>
      <c r="L3" s="232"/>
      <c r="M3" s="25" t="s">
        <v>22</v>
      </c>
      <c r="N3" s="16"/>
      <c r="O3" s="16"/>
    </row>
    <row r="4" spans="1:15" x14ac:dyDescent="0.25">
      <c r="A4" s="16"/>
      <c r="B4" s="223" t="s">
        <v>278</v>
      </c>
      <c r="C4" s="223"/>
      <c r="D4" s="223"/>
      <c r="E4" s="223"/>
      <c r="F4" s="223"/>
      <c r="G4" s="223"/>
      <c r="H4" s="223"/>
      <c r="I4" s="223"/>
      <c r="J4" s="223"/>
      <c r="K4" s="223"/>
      <c r="L4" s="230" t="s">
        <v>279</v>
      </c>
      <c r="M4" s="230"/>
      <c r="N4" s="16"/>
      <c r="O4" s="16"/>
    </row>
  </sheetData>
  <mergeCells count="7">
    <mergeCell ref="B4:K4"/>
    <mergeCell ref="L4:M4"/>
    <mergeCell ref="C1:D1"/>
    <mergeCell ref="K1:L1"/>
    <mergeCell ref="C2:D2"/>
    <mergeCell ref="K2:L2"/>
    <mergeCell ref="K3:L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/>
  <dimension ref="A1:P16"/>
  <sheetViews>
    <sheetView topLeftCell="B1" workbookViewId="0">
      <selection activeCell="B9" sqref="B9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18.85546875" customWidth="1"/>
    <col min="5" max="5" width="8.85546875" customWidth="1"/>
    <col min="6" max="6" width="83.140625" customWidth="1"/>
    <col min="7" max="7" width="30.28515625" customWidth="1"/>
    <col min="8" max="10" width="27.42578125" customWidth="1"/>
    <col min="11" max="13" width="27.42578125" style="40" customWidth="1"/>
    <col min="14" max="17" width="27.42578125" customWidth="1"/>
  </cols>
  <sheetData>
    <row r="1" spans="1:16" x14ac:dyDescent="0.25">
      <c r="A1" s="16"/>
      <c r="B1" s="16"/>
      <c r="C1" s="215" t="s">
        <v>9</v>
      </c>
      <c r="D1" s="215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34" t="s">
        <v>16</v>
      </c>
      <c r="L1" s="234"/>
      <c r="M1" s="36" t="s">
        <v>17</v>
      </c>
      <c r="N1" s="16"/>
      <c r="O1" s="16"/>
    </row>
    <row r="2" spans="1:16" x14ac:dyDescent="0.25">
      <c r="A2" s="16"/>
      <c r="B2" s="16"/>
      <c r="C2" s="217">
        <v>41528</v>
      </c>
      <c r="D2" s="217"/>
      <c r="E2" s="20">
        <v>30538</v>
      </c>
      <c r="F2" s="20" t="s">
        <v>282</v>
      </c>
      <c r="G2" s="20" t="s">
        <v>283</v>
      </c>
      <c r="H2" s="21" t="s">
        <v>284</v>
      </c>
      <c r="I2" s="22" t="s">
        <v>22</v>
      </c>
      <c r="J2" s="22" t="s">
        <v>22</v>
      </c>
      <c r="K2" s="233">
        <v>5000000000</v>
      </c>
      <c r="L2" s="233"/>
      <c r="M2" s="37" t="s">
        <v>22</v>
      </c>
      <c r="N2" s="16"/>
      <c r="O2" s="16"/>
    </row>
    <row r="3" spans="1:16" ht="18" x14ac:dyDescent="0.25">
      <c r="A3" s="16"/>
      <c r="B3" s="16"/>
      <c r="C3" s="217">
        <v>41535</v>
      </c>
      <c r="D3" s="217"/>
      <c r="E3" s="20">
        <v>30705</v>
      </c>
      <c r="F3" s="20" t="s">
        <v>285</v>
      </c>
      <c r="G3" s="20" t="s">
        <v>283</v>
      </c>
      <c r="H3" s="21" t="s">
        <v>284</v>
      </c>
      <c r="I3" s="22" t="s">
        <v>22</v>
      </c>
      <c r="J3" s="22" t="s">
        <v>22</v>
      </c>
      <c r="K3" s="233" t="s">
        <v>22</v>
      </c>
      <c r="L3" s="233"/>
      <c r="M3" s="37">
        <v>5000000000</v>
      </c>
      <c r="N3" s="16"/>
      <c r="O3" s="16"/>
    </row>
    <row r="4" spans="1:16" x14ac:dyDescent="0.25">
      <c r="A4" s="16"/>
      <c r="B4" s="16"/>
      <c r="C4" s="217">
        <v>41544</v>
      </c>
      <c r="D4" s="217"/>
      <c r="E4" s="20">
        <v>31067</v>
      </c>
      <c r="F4" s="20" t="s">
        <v>286</v>
      </c>
      <c r="G4" s="20" t="s">
        <v>283</v>
      </c>
      <c r="H4" s="21" t="s">
        <v>284</v>
      </c>
      <c r="I4" s="22" t="s">
        <v>22</v>
      </c>
      <c r="J4" s="22" t="s">
        <v>22</v>
      </c>
      <c r="K4" s="233">
        <v>5000000000</v>
      </c>
      <c r="L4" s="233"/>
      <c r="M4" s="37" t="s">
        <v>22</v>
      </c>
      <c r="N4" s="16"/>
      <c r="O4" s="16"/>
    </row>
    <row r="5" spans="1:16" x14ac:dyDescent="0.25">
      <c r="A5" s="16"/>
      <c r="B5" s="16"/>
      <c r="C5" s="24"/>
      <c r="D5" s="24"/>
      <c r="E5" s="20"/>
      <c r="F5" s="20"/>
      <c r="G5" s="20"/>
      <c r="H5" s="21"/>
      <c r="I5" s="22"/>
      <c r="J5" s="22"/>
      <c r="K5" s="235">
        <f>+K4+K2</f>
        <v>10000000000</v>
      </c>
      <c r="L5" s="235"/>
      <c r="M5" s="37">
        <f>+M3</f>
        <v>5000000000</v>
      </c>
      <c r="N5" s="16"/>
      <c r="O5" s="16"/>
    </row>
    <row r="6" spans="1:16" x14ac:dyDescent="0.25">
      <c r="A6" s="16"/>
      <c r="B6" s="16"/>
      <c r="C6" s="24"/>
      <c r="D6" s="24"/>
      <c r="E6" s="20"/>
      <c r="F6" s="20"/>
      <c r="G6" s="20"/>
      <c r="H6" s="21"/>
      <c r="I6" s="22"/>
      <c r="J6" s="22"/>
      <c r="K6" s="38"/>
      <c r="L6" s="38"/>
      <c r="M6" s="37"/>
      <c r="N6" s="16"/>
      <c r="O6" s="16"/>
    </row>
    <row r="7" spans="1:16" ht="18" x14ac:dyDescent="0.25">
      <c r="A7" s="16"/>
      <c r="B7" s="16"/>
      <c r="C7" s="217">
        <v>41551</v>
      </c>
      <c r="D7" s="217"/>
      <c r="E7" s="20">
        <v>31336</v>
      </c>
      <c r="F7" s="20" t="s">
        <v>287</v>
      </c>
      <c r="G7" s="20" t="s">
        <v>283</v>
      </c>
      <c r="H7" s="21" t="s">
        <v>284</v>
      </c>
      <c r="I7" s="22" t="s">
        <v>22</v>
      </c>
      <c r="J7" s="22" t="s">
        <v>22</v>
      </c>
      <c r="K7" s="233" t="s">
        <v>22</v>
      </c>
      <c r="L7" s="233"/>
      <c r="M7" s="37">
        <v>5000000000</v>
      </c>
      <c r="N7" s="16"/>
      <c r="O7" s="16"/>
    </row>
    <row r="8" spans="1:16" x14ac:dyDescent="0.25">
      <c r="A8" s="16"/>
      <c r="B8" s="16"/>
      <c r="C8" s="24"/>
      <c r="D8" s="24"/>
      <c r="E8" s="20"/>
      <c r="F8" s="20"/>
      <c r="G8" s="20"/>
      <c r="H8" s="21"/>
      <c r="I8" s="22"/>
      <c r="J8" s="22"/>
      <c r="K8" s="37"/>
      <c r="L8" s="37"/>
      <c r="M8" s="37"/>
      <c r="N8" s="16"/>
      <c r="O8" s="16"/>
    </row>
    <row r="9" spans="1:16" x14ac:dyDescent="0.25">
      <c r="A9" s="16"/>
      <c r="B9" s="16"/>
      <c r="C9" s="217">
        <v>41626</v>
      </c>
      <c r="D9" s="217"/>
      <c r="E9" s="20">
        <v>34117</v>
      </c>
      <c r="F9" s="20" t="s">
        <v>288</v>
      </c>
      <c r="G9" s="20" t="s">
        <v>283</v>
      </c>
      <c r="H9" s="21" t="s">
        <v>284</v>
      </c>
      <c r="I9" s="22" t="s">
        <v>22</v>
      </c>
      <c r="J9" s="22" t="s">
        <v>22</v>
      </c>
      <c r="K9" s="233">
        <v>5000000000</v>
      </c>
      <c r="L9" s="233"/>
      <c r="M9" s="37" t="s">
        <v>22</v>
      </c>
      <c r="N9" s="16"/>
      <c r="O9" s="16"/>
    </row>
    <row r="10" spans="1:16" ht="18" x14ac:dyDescent="0.25">
      <c r="A10" s="16"/>
      <c r="B10" s="16"/>
      <c r="C10" s="217">
        <v>41632</v>
      </c>
      <c r="D10" s="217"/>
      <c r="E10" s="20">
        <v>34278</v>
      </c>
      <c r="F10" s="20" t="s">
        <v>289</v>
      </c>
      <c r="G10" s="20" t="s">
        <v>283</v>
      </c>
      <c r="H10" s="21" t="s">
        <v>284</v>
      </c>
      <c r="I10" s="22" t="s">
        <v>22</v>
      </c>
      <c r="J10" s="22" t="s">
        <v>22</v>
      </c>
      <c r="K10" s="233" t="s">
        <v>22</v>
      </c>
      <c r="L10" s="233"/>
      <c r="M10" s="37">
        <v>5000000000</v>
      </c>
      <c r="N10" s="16"/>
      <c r="O10" s="16"/>
    </row>
    <row r="11" spans="1:16" x14ac:dyDescent="0.25">
      <c r="A11" s="16"/>
      <c r="B11" s="16"/>
      <c r="C11" s="16"/>
      <c r="D11" s="16"/>
      <c r="E11" s="16"/>
      <c r="F11" s="16"/>
      <c r="G11" s="16"/>
      <c r="H11" s="18" t="s">
        <v>277</v>
      </c>
      <c r="I11" s="25" t="s">
        <v>22</v>
      </c>
      <c r="J11" s="25" t="s">
        <v>22</v>
      </c>
      <c r="K11" s="236">
        <v>15000000000</v>
      </c>
      <c r="L11" s="236"/>
      <c r="M11" s="39">
        <v>15000000000</v>
      </c>
      <c r="N11" s="16"/>
      <c r="O11" s="16"/>
    </row>
    <row r="12" spans="1:16" x14ac:dyDescent="0.25">
      <c r="A12" s="16"/>
      <c r="B12" s="223" t="s">
        <v>278</v>
      </c>
      <c r="C12" s="223"/>
      <c r="D12" s="223"/>
      <c r="E12" s="223"/>
      <c r="F12" s="223"/>
      <c r="G12" s="223"/>
      <c r="H12" s="223"/>
      <c r="I12" s="223"/>
      <c r="J12" s="223"/>
      <c r="K12" s="223"/>
      <c r="L12" s="237" t="s">
        <v>279</v>
      </c>
      <c r="M12" s="237"/>
      <c r="N12" s="16"/>
      <c r="O12" s="16"/>
    </row>
    <row r="14" spans="1:16" x14ac:dyDescent="0.25">
      <c r="D14" s="30"/>
      <c r="E14" s="31">
        <v>41275</v>
      </c>
      <c r="F14" s="31">
        <v>41306</v>
      </c>
      <c r="G14" s="31">
        <v>41334</v>
      </c>
      <c r="H14" s="31">
        <v>41365</v>
      </c>
      <c r="I14" s="31">
        <v>41395</v>
      </c>
      <c r="J14" s="31">
        <v>41426</v>
      </c>
      <c r="K14" s="31">
        <v>41456</v>
      </c>
      <c r="L14" s="31">
        <v>41487</v>
      </c>
      <c r="M14" s="31">
        <v>41518</v>
      </c>
      <c r="N14" s="31">
        <v>41548</v>
      </c>
      <c r="O14" s="31">
        <v>41579</v>
      </c>
      <c r="P14" s="31">
        <v>41609</v>
      </c>
    </row>
    <row r="15" spans="1:16" x14ac:dyDescent="0.25">
      <c r="D15" s="32" t="s">
        <v>7</v>
      </c>
      <c r="E15" s="33"/>
      <c r="F15" s="41"/>
      <c r="G15" s="33"/>
      <c r="H15" s="33"/>
      <c r="I15" s="33"/>
      <c r="J15" s="33"/>
      <c r="K15" s="33"/>
      <c r="L15" s="33"/>
      <c r="M15" s="41">
        <f>+K5</f>
        <v>10000000000</v>
      </c>
      <c r="N15" s="33"/>
      <c r="O15" s="33"/>
      <c r="P15" s="41">
        <f>+K9</f>
        <v>5000000000</v>
      </c>
    </row>
    <row r="16" spans="1:16" x14ac:dyDescent="0.25">
      <c r="D16" s="34" t="s">
        <v>1</v>
      </c>
      <c r="E16" s="33"/>
      <c r="F16" s="41"/>
      <c r="G16" s="33"/>
      <c r="H16" s="33"/>
      <c r="I16" s="35"/>
      <c r="J16" s="33"/>
      <c r="K16" s="35"/>
      <c r="L16" s="33"/>
      <c r="M16" s="35">
        <f>+M5</f>
        <v>5000000000</v>
      </c>
      <c r="N16" s="35">
        <f>+M7</f>
        <v>5000000000</v>
      </c>
      <c r="O16" s="35"/>
      <c r="P16" s="35">
        <f>+M10</f>
        <v>5000000000</v>
      </c>
    </row>
  </sheetData>
  <mergeCells count="18">
    <mergeCell ref="C10:D10"/>
    <mergeCell ref="K10:L10"/>
    <mergeCell ref="K11:L11"/>
    <mergeCell ref="B12:K12"/>
    <mergeCell ref="L12:M12"/>
    <mergeCell ref="C9:D9"/>
    <mergeCell ref="K9:L9"/>
    <mergeCell ref="C1:D1"/>
    <mergeCell ref="K1:L1"/>
    <mergeCell ref="C2:D2"/>
    <mergeCell ref="K2:L2"/>
    <mergeCell ref="C3:D3"/>
    <mergeCell ref="K3:L3"/>
    <mergeCell ref="C4:D4"/>
    <mergeCell ref="K4:L4"/>
    <mergeCell ref="K5:L5"/>
    <mergeCell ref="C7:D7"/>
    <mergeCell ref="K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19</vt:i4>
      </vt:variant>
      <vt:variant>
        <vt:lpstr>Intervalos com Nome</vt:lpstr>
      </vt:variant>
      <vt:variant>
        <vt:i4>3</vt:i4>
      </vt:variant>
    </vt:vector>
  </HeadingPairs>
  <TitlesOfParts>
    <vt:vector size="22" baseType="lpstr">
      <vt:lpstr>Emprestimo ao S. F.</vt:lpstr>
      <vt:lpstr>PUBLICAÇÃO00</vt:lpstr>
      <vt:lpstr>Emprestimo ao Sector Financeir0</vt:lpstr>
      <vt:lpstr>BoletimPUBLICAÇÃO (2)</vt:lpstr>
      <vt:lpstr>CCC 2014</vt:lpstr>
      <vt:lpstr>ME 2012</vt:lpstr>
      <vt:lpstr>ME 2013</vt:lpstr>
      <vt:lpstr>ME 14</vt:lpstr>
      <vt:lpstr>Fac. Cedencia 2013</vt:lpstr>
      <vt:lpstr>Fac. Cedencia 2014</vt:lpstr>
      <vt:lpstr>CCC 2012</vt:lpstr>
      <vt:lpstr>CCC 2013</vt:lpstr>
      <vt:lpstr>Linha de Credito I 2012</vt:lpstr>
      <vt:lpstr>Linha de Credito I 2013</vt:lpstr>
      <vt:lpstr>Linha de Credito I 2014</vt:lpstr>
      <vt:lpstr>SPAUT 2012</vt:lpstr>
      <vt:lpstr>SPAUT 2013</vt:lpstr>
      <vt:lpstr>SPAUT 2014</vt:lpstr>
      <vt:lpstr>Graficos</vt:lpstr>
      <vt:lpstr>'BoletimPUBLICAÇÃO (2)'!Área_de_Impressão</vt:lpstr>
      <vt:lpstr>'Emprestimo ao S. F.'!Área_de_Impressão</vt:lpstr>
      <vt:lpstr>PUBLICAÇÃO00!Área_de_Impressão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grosario</dc:creator>
  <cp:lastModifiedBy>Silvia Anette de Sousa Trindade</cp:lastModifiedBy>
  <cp:lastPrinted>2017-06-14T09:09:59Z</cp:lastPrinted>
  <dcterms:created xsi:type="dcterms:W3CDTF">2014-07-24T16:12:05Z</dcterms:created>
  <dcterms:modified xsi:type="dcterms:W3CDTF">2026-06-30T10:54:56Z</dcterms:modified>
</cp:coreProperties>
</file>